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://projectcenter.jmt.com/sites/15/15-0151-000/ProjectFiles/00-JMT/Working Files/Task 2-7 Lighting Guideline Updates/NEW GUIDELINE WORK/Revised Final/Appendices/"/>
    </mc:Choice>
  </mc:AlternateContent>
  <xr:revisionPtr revIDLastSave="0" documentId="8_{72F40EA9-663E-4AC7-B9A4-AF602388F93E}" xr6:coauthVersionLast="41" xr6:coauthVersionMax="41" xr10:uidLastSave="{00000000-0000-0000-0000-000000000000}"/>
  <bookViews>
    <workbookView xWindow="31845" yWindow="1950" windowWidth="21600" windowHeight="11400" activeTab="5" xr2:uid="{C92435C6-A7F3-4373-B3C0-FC7BB5FDA321}"/>
  </bookViews>
  <sheets>
    <sheet name="CIRCUIT 1" sheetId="4" r:id="rId1"/>
    <sheet name="CIRCUIT 2" sheetId="5" r:id="rId2"/>
    <sheet name="CIRCUIT 3" sheetId="6" r:id="rId3"/>
    <sheet name="CIRCUIT 4" sheetId="7" r:id="rId4"/>
    <sheet name="CIRCUIT 5" sheetId="8" r:id="rId5"/>
    <sheet name="UTILITY-CABINET" sheetId="10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83" i="10" l="1"/>
  <c r="Q12" i="8"/>
  <c r="V83" i="10"/>
  <c r="AN71" i="10"/>
  <c r="AN70" i="10"/>
  <c r="AN69" i="10"/>
  <c r="AN68" i="10"/>
  <c r="AN67" i="10"/>
  <c r="AS63" i="10"/>
  <c r="AN63" i="10"/>
  <c r="AS62" i="10"/>
  <c r="AN62" i="10"/>
  <c r="AS61" i="10"/>
  <c r="AN61" i="10"/>
  <c r="AS60" i="10"/>
  <c r="AN60" i="10"/>
  <c r="AS59" i="10"/>
  <c r="AN59" i="10"/>
  <c r="E9" i="10"/>
  <c r="L3" i="10"/>
  <c r="V83" i="8"/>
  <c r="AG77" i="8"/>
  <c r="S73" i="8"/>
  <c r="W73" i="8"/>
  <c r="R73" i="8"/>
  <c r="U73" i="8"/>
  <c r="O92" i="8"/>
  <c r="P73" i="8"/>
  <c r="O73" i="8"/>
  <c r="S72" i="8"/>
  <c r="R72" i="8"/>
  <c r="P72" i="8"/>
  <c r="O72" i="8"/>
  <c r="AN71" i="8"/>
  <c r="S71" i="8"/>
  <c r="R71" i="8"/>
  <c r="P71" i="8"/>
  <c r="O71" i="8"/>
  <c r="AN70" i="8"/>
  <c r="S70" i="8"/>
  <c r="R70" i="8"/>
  <c r="P70" i="8"/>
  <c r="O70" i="8"/>
  <c r="AN69" i="8"/>
  <c r="S69" i="8"/>
  <c r="R69" i="8"/>
  <c r="P69" i="8"/>
  <c r="O69" i="8"/>
  <c r="AN68" i="8"/>
  <c r="S68" i="8"/>
  <c r="R68" i="8"/>
  <c r="P68" i="8"/>
  <c r="O68" i="8"/>
  <c r="AN67" i="8"/>
  <c r="S67" i="8"/>
  <c r="R67" i="8"/>
  <c r="P67" i="8"/>
  <c r="O67" i="8"/>
  <c r="S66" i="8"/>
  <c r="R66" i="8"/>
  <c r="P66" i="8"/>
  <c r="O66" i="8"/>
  <c r="S65" i="8"/>
  <c r="R65" i="8"/>
  <c r="P65" i="8"/>
  <c r="O65" i="8"/>
  <c r="S64" i="8"/>
  <c r="R64" i="8"/>
  <c r="P64" i="8"/>
  <c r="O64" i="8"/>
  <c r="AS63" i="8"/>
  <c r="AN63" i="8"/>
  <c r="S63" i="8"/>
  <c r="R63" i="8"/>
  <c r="P63" i="8"/>
  <c r="O63" i="8"/>
  <c r="AS62" i="8"/>
  <c r="AN62" i="8"/>
  <c r="S62" i="8"/>
  <c r="R62" i="8"/>
  <c r="P62" i="8"/>
  <c r="O62" i="8"/>
  <c r="AS61" i="8"/>
  <c r="AN61" i="8"/>
  <c r="S61" i="8"/>
  <c r="R61" i="8"/>
  <c r="P61" i="8"/>
  <c r="O61" i="8"/>
  <c r="N61" i="8"/>
  <c r="AS60" i="8"/>
  <c r="AN60" i="8"/>
  <c r="S60" i="8"/>
  <c r="R60" i="8"/>
  <c r="P60" i="8"/>
  <c r="O60" i="8"/>
  <c r="AS59" i="8"/>
  <c r="AN59" i="8"/>
  <c r="S59" i="8"/>
  <c r="R59" i="8"/>
  <c r="P59" i="8"/>
  <c r="O59" i="8"/>
  <c r="N59" i="8"/>
  <c r="AB18" i="8"/>
  <c r="Q18" i="8"/>
  <c r="N73" i="8"/>
  <c r="AB17" i="8"/>
  <c r="Q17" i="8"/>
  <c r="N72" i="8"/>
  <c r="AB16" i="8"/>
  <c r="Q16" i="8"/>
  <c r="N71" i="8"/>
  <c r="AB15" i="8"/>
  <c r="Q15" i="8"/>
  <c r="N70" i="8"/>
  <c r="AB14" i="8"/>
  <c r="Q14" i="8"/>
  <c r="N69" i="8"/>
  <c r="AB13" i="8"/>
  <c r="Q13" i="8"/>
  <c r="N68" i="8"/>
  <c r="AB12" i="8"/>
  <c r="AB11" i="8"/>
  <c r="Q11" i="8"/>
  <c r="N66" i="8"/>
  <c r="AB10" i="8"/>
  <c r="Q10" i="8"/>
  <c r="N65" i="8"/>
  <c r="AB9" i="8"/>
  <c r="Q9" i="8"/>
  <c r="N64" i="8"/>
  <c r="E9" i="8"/>
  <c r="AB8" i="8"/>
  <c r="Q8" i="8"/>
  <c r="N63" i="8"/>
  <c r="AB7" i="8"/>
  <c r="Q7" i="8"/>
  <c r="N62" i="8"/>
  <c r="AB6" i="8"/>
  <c r="Q6" i="8"/>
  <c r="AB5" i="8"/>
  <c r="Q5" i="8"/>
  <c r="N60" i="8"/>
  <c r="AB4" i="8"/>
  <c r="L3" i="8"/>
  <c r="V83" i="7"/>
  <c r="AG77" i="7"/>
  <c r="S73" i="7"/>
  <c r="W73" i="7"/>
  <c r="R73" i="7"/>
  <c r="U73" i="7"/>
  <c r="O92" i="7"/>
  <c r="P73" i="7"/>
  <c r="O73" i="7"/>
  <c r="S72" i="7"/>
  <c r="R72" i="7"/>
  <c r="P72" i="7"/>
  <c r="O72" i="7"/>
  <c r="N72" i="7"/>
  <c r="AN71" i="7"/>
  <c r="S71" i="7"/>
  <c r="R71" i="7"/>
  <c r="P71" i="7"/>
  <c r="O71" i="7"/>
  <c r="AN70" i="7"/>
  <c r="S70" i="7"/>
  <c r="R70" i="7"/>
  <c r="P70" i="7"/>
  <c r="O70" i="7"/>
  <c r="AN69" i="7"/>
  <c r="S69" i="7"/>
  <c r="R69" i="7"/>
  <c r="P69" i="7"/>
  <c r="O69" i="7"/>
  <c r="AN68" i="7"/>
  <c r="S68" i="7"/>
  <c r="R68" i="7"/>
  <c r="P68" i="7"/>
  <c r="O68" i="7"/>
  <c r="AN67" i="7"/>
  <c r="S67" i="7"/>
  <c r="R67" i="7"/>
  <c r="P67" i="7"/>
  <c r="O67" i="7"/>
  <c r="S66" i="7"/>
  <c r="R66" i="7"/>
  <c r="P66" i="7"/>
  <c r="O66" i="7"/>
  <c r="S65" i="7"/>
  <c r="R65" i="7"/>
  <c r="P65" i="7"/>
  <c r="O65" i="7"/>
  <c r="S64" i="7"/>
  <c r="R64" i="7"/>
  <c r="P64" i="7"/>
  <c r="O64" i="7"/>
  <c r="AS63" i="7"/>
  <c r="AN63" i="7"/>
  <c r="S63" i="7"/>
  <c r="R63" i="7"/>
  <c r="P63" i="7"/>
  <c r="O63" i="7"/>
  <c r="AS62" i="7"/>
  <c r="AN62" i="7"/>
  <c r="S62" i="7"/>
  <c r="R62" i="7"/>
  <c r="P62" i="7"/>
  <c r="O62" i="7"/>
  <c r="AS61" i="7"/>
  <c r="AN61" i="7"/>
  <c r="S61" i="7"/>
  <c r="R61" i="7"/>
  <c r="P61" i="7"/>
  <c r="O61" i="7"/>
  <c r="AS60" i="7"/>
  <c r="AN60" i="7"/>
  <c r="S60" i="7"/>
  <c r="R60" i="7"/>
  <c r="P60" i="7"/>
  <c r="O60" i="7"/>
  <c r="N60" i="7"/>
  <c r="AS59" i="7"/>
  <c r="AN59" i="7"/>
  <c r="S59" i="7"/>
  <c r="R59" i="7"/>
  <c r="P59" i="7"/>
  <c r="O59" i="7"/>
  <c r="N59" i="7"/>
  <c r="AB18" i="7"/>
  <c r="Q18" i="7"/>
  <c r="N73" i="7"/>
  <c r="AB17" i="7"/>
  <c r="Q17" i="7"/>
  <c r="AB16" i="7"/>
  <c r="Q16" i="7"/>
  <c r="N71" i="7"/>
  <c r="AB15" i="7"/>
  <c r="Q15" i="7"/>
  <c r="N70" i="7"/>
  <c r="AB14" i="7"/>
  <c r="Q14" i="7"/>
  <c r="N69" i="7"/>
  <c r="AB13" i="7"/>
  <c r="Q13" i="7"/>
  <c r="N68" i="7"/>
  <c r="AB12" i="7"/>
  <c r="Q12" i="7"/>
  <c r="N67" i="7"/>
  <c r="AB11" i="7"/>
  <c r="Q11" i="7"/>
  <c r="N66" i="7"/>
  <c r="AB10" i="7"/>
  <c r="Q10" i="7"/>
  <c r="N65" i="7"/>
  <c r="AB9" i="7"/>
  <c r="Q9" i="7"/>
  <c r="N64" i="7"/>
  <c r="E9" i="7"/>
  <c r="AB8" i="7"/>
  <c r="Q8" i="7"/>
  <c r="N63" i="7"/>
  <c r="AB7" i="7"/>
  <c r="Q7" i="7"/>
  <c r="N62" i="7"/>
  <c r="AB6" i="7"/>
  <c r="Q6" i="7"/>
  <c r="N61" i="7"/>
  <c r="AB5" i="7"/>
  <c r="Q5" i="7"/>
  <c r="AB4" i="7"/>
  <c r="L3" i="7"/>
  <c r="V83" i="6"/>
  <c r="AG77" i="6"/>
  <c r="U73" i="6"/>
  <c r="O92" i="6"/>
  <c r="S73" i="6"/>
  <c r="W73" i="6"/>
  <c r="R73" i="6"/>
  <c r="P73" i="6"/>
  <c r="O73" i="6"/>
  <c r="S72" i="6"/>
  <c r="R72" i="6"/>
  <c r="P72" i="6"/>
  <c r="O72" i="6"/>
  <c r="AN71" i="6"/>
  <c r="S71" i="6"/>
  <c r="R71" i="6"/>
  <c r="P71" i="6"/>
  <c r="O71" i="6"/>
  <c r="AN70" i="6"/>
  <c r="S70" i="6"/>
  <c r="R70" i="6"/>
  <c r="P70" i="6"/>
  <c r="O70" i="6"/>
  <c r="AN69" i="6"/>
  <c r="S69" i="6"/>
  <c r="R69" i="6"/>
  <c r="P69" i="6"/>
  <c r="O69" i="6"/>
  <c r="AN68" i="6"/>
  <c r="S68" i="6"/>
  <c r="R68" i="6"/>
  <c r="P68" i="6"/>
  <c r="O68" i="6"/>
  <c r="AN67" i="6"/>
  <c r="S67" i="6"/>
  <c r="R67" i="6"/>
  <c r="P67" i="6"/>
  <c r="O67" i="6"/>
  <c r="S66" i="6"/>
  <c r="R66" i="6"/>
  <c r="P66" i="6"/>
  <c r="O66" i="6"/>
  <c r="S65" i="6"/>
  <c r="R65" i="6"/>
  <c r="P65" i="6"/>
  <c r="O65" i="6"/>
  <c r="S64" i="6"/>
  <c r="R64" i="6"/>
  <c r="P64" i="6"/>
  <c r="O64" i="6"/>
  <c r="N64" i="6"/>
  <c r="AS63" i="6"/>
  <c r="AN63" i="6"/>
  <c r="S63" i="6"/>
  <c r="R63" i="6"/>
  <c r="P63" i="6"/>
  <c r="O63" i="6"/>
  <c r="AS62" i="6"/>
  <c r="AN62" i="6"/>
  <c r="S62" i="6"/>
  <c r="R62" i="6"/>
  <c r="P62" i="6"/>
  <c r="O62" i="6"/>
  <c r="AS61" i="6"/>
  <c r="AN61" i="6"/>
  <c r="S61" i="6"/>
  <c r="R61" i="6"/>
  <c r="P61" i="6"/>
  <c r="O61" i="6"/>
  <c r="AS60" i="6"/>
  <c r="AN60" i="6"/>
  <c r="S60" i="6"/>
  <c r="R60" i="6"/>
  <c r="P60" i="6"/>
  <c r="O60" i="6"/>
  <c r="AS59" i="6"/>
  <c r="AN59" i="6"/>
  <c r="S59" i="6"/>
  <c r="R59" i="6"/>
  <c r="P59" i="6"/>
  <c r="O59" i="6"/>
  <c r="N59" i="6"/>
  <c r="AB18" i="6"/>
  <c r="Q18" i="6"/>
  <c r="N73" i="6"/>
  <c r="AB17" i="6"/>
  <c r="Q17" i="6"/>
  <c r="N72" i="6"/>
  <c r="AB16" i="6"/>
  <c r="Q16" i="6"/>
  <c r="N71" i="6"/>
  <c r="AB15" i="6"/>
  <c r="Q15" i="6"/>
  <c r="N70" i="6"/>
  <c r="AB14" i="6"/>
  <c r="Q14" i="6"/>
  <c r="N69" i="6"/>
  <c r="AB13" i="6"/>
  <c r="Q13" i="6"/>
  <c r="N68" i="6"/>
  <c r="AB12" i="6"/>
  <c r="Q12" i="6"/>
  <c r="N67" i="6"/>
  <c r="AB11" i="6"/>
  <c r="Q11" i="6"/>
  <c r="N66" i="6"/>
  <c r="AB10" i="6"/>
  <c r="Q10" i="6"/>
  <c r="N65" i="6"/>
  <c r="AB9" i="6"/>
  <c r="Q9" i="6"/>
  <c r="E9" i="6"/>
  <c r="AB8" i="6"/>
  <c r="Q8" i="6"/>
  <c r="N63" i="6"/>
  <c r="AB7" i="6"/>
  <c r="Q7" i="6"/>
  <c r="N62" i="6"/>
  <c r="AB6" i="6"/>
  <c r="Q6" i="6"/>
  <c r="N61" i="6"/>
  <c r="AB5" i="6"/>
  <c r="Q5" i="6"/>
  <c r="N60" i="6"/>
  <c r="AB4" i="6"/>
  <c r="L3" i="6"/>
  <c r="V83" i="5"/>
  <c r="AG77" i="5"/>
  <c r="S73" i="5"/>
  <c r="W73" i="5"/>
  <c r="R73" i="5"/>
  <c r="U73" i="5"/>
  <c r="P73" i="5"/>
  <c r="O73" i="5"/>
  <c r="N73" i="5"/>
  <c r="S72" i="5"/>
  <c r="R72" i="5"/>
  <c r="P72" i="5"/>
  <c r="O72" i="5"/>
  <c r="AN71" i="5"/>
  <c r="S71" i="5"/>
  <c r="R71" i="5"/>
  <c r="P71" i="5"/>
  <c r="O71" i="5"/>
  <c r="AN70" i="5"/>
  <c r="S70" i="5"/>
  <c r="R70" i="5"/>
  <c r="P70" i="5"/>
  <c r="O70" i="5"/>
  <c r="AN69" i="5"/>
  <c r="S69" i="5"/>
  <c r="R69" i="5"/>
  <c r="P69" i="5"/>
  <c r="O69" i="5"/>
  <c r="AN68" i="5"/>
  <c r="S68" i="5"/>
  <c r="R68" i="5"/>
  <c r="P68" i="5"/>
  <c r="O68" i="5"/>
  <c r="AN67" i="5"/>
  <c r="S67" i="5"/>
  <c r="R67" i="5"/>
  <c r="P67" i="5"/>
  <c r="O67" i="5"/>
  <c r="S66" i="5"/>
  <c r="R66" i="5"/>
  <c r="P66" i="5"/>
  <c r="O66" i="5"/>
  <c r="S65" i="5"/>
  <c r="R65" i="5"/>
  <c r="P65" i="5"/>
  <c r="O65" i="5"/>
  <c r="S64" i="5"/>
  <c r="R64" i="5"/>
  <c r="P64" i="5"/>
  <c r="O64" i="5"/>
  <c r="AS63" i="5"/>
  <c r="AN63" i="5"/>
  <c r="S63" i="5"/>
  <c r="R63" i="5"/>
  <c r="P63" i="5"/>
  <c r="O63" i="5"/>
  <c r="AS62" i="5"/>
  <c r="AN62" i="5"/>
  <c r="S62" i="5"/>
  <c r="R62" i="5"/>
  <c r="P62" i="5"/>
  <c r="O62" i="5"/>
  <c r="AS61" i="5"/>
  <c r="AN61" i="5"/>
  <c r="S61" i="5"/>
  <c r="R61" i="5"/>
  <c r="P61" i="5"/>
  <c r="O61" i="5"/>
  <c r="AS60" i="5"/>
  <c r="AN60" i="5"/>
  <c r="S60" i="5"/>
  <c r="R60" i="5"/>
  <c r="P60" i="5"/>
  <c r="O60" i="5"/>
  <c r="AS59" i="5"/>
  <c r="AN59" i="5"/>
  <c r="S59" i="5"/>
  <c r="R59" i="5"/>
  <c r="P59" i="5"/>
  <c r="O59" i="5"/>
  <c r="N59" i="5"/>
  <c r="AB18" i="5"/>
  <c r="Q18" i="5"/>
  <c r="AB17" i="5"/>
  <c r="Q17" i="5"/>
  <c r="N72" i="5"/>
  <c r="AB16" i="5"/>
  <c r="Q16" i="5"/>
  <c r="N71" i="5"/>
  <c r="AB15" i="5"/>
  <c r="Q15" i="5"/>
  <c r="N70" i="5"/>
  <c r="AB14" i="5"/>
  <c r="Q14" i="5"/>
  <c r="N69" i="5"/>
  <c r="AB13" i="5"/>
  <c r="Q13" i="5"/>
  <c r="N68" i="5"/>
  <c r="AB12" i="5"/>
  <c r="Q12" i="5"/>
  <c r="N67" i="5"/>
  <c r="AB11" i="5"/>
  <c r="Q11" i="5"/>
  <c r="N66" i="5"/>
  <c r="AB10" i="5"/>
  <c r="Q10" i="5"/>
  <c r="N65" i="5"/>
  <c r="AB9" i="5"/>
  <c r="Q9" i="5"/>
  <c r="N64" i="5"/>
  <c r="E9" i="5"/>
  <c r="AB8" i="5"/>
  <c r="Q8" i="5"/>
  <c r="N63" i="5"/>
  <c r="AB7" i="5"/>
  <c r="Q7" i="5"/>
  <c r="N62" i="5"/>
  <c r="AB6" i="5"/>
  <c r="Q6" i="5"/>
  <c r="N61" i="5"/>
  <c r="AB5" i="5"/>
  <c r="Q5" i="5"/>
  <c r="N60" i="5"/>
  <c r="AB4" i="5"/>
  <c r="L3" i="5"/>
  <c r="AS63" i="4"/>
  <c r="AS62" i="4"/>
  <c r="AS61" i="4"/>
  <c r="AS60" i="4"/>
  <c r="AS59" i="4"/>
  <c r="O92" i="5"/>
  <c r="U72" i="5"/>
  <c r="W72" i="7"/>
  <c r="W72" i="8"/>
  <c r="W71" i="8"/>
  <c r="U72" i="6"/>
  <c r="N67" i="8"/>
  <c r="Q91" i="8"/>
  <c r="U72" i="8"/>
  <c r="O91" i="8"/>
  <c r="V73" i="8"/>
  <c r="Q92" i="8"/>
  <c r="V72" i="7"/>
  <c r="Q91" i="7"/>
  <c r="W70" i="7"/>
  <c r="W69" i="7"/>
  <c r="W68" i="7"/>
  <c r="U72" i="7"/>
  <c r="O91" i="7"/>
  <c r="V73" i="7"/>
  <c r="Q92" i="7"/>
  <c r="W71" i="7"/>
  <c r="V73" i="6"/>
  <c r="Q92" i="6"/>
  <c r="W72" i="6"/>
  <c r="V73" i="5"/>
  <c r="Q92" i="5"/>
  <c r="W72" i="5"/>
  <c r="O66" i="4"/>
  <c r="O67" i="4"/>
  <c r="O68" i="4"/>
  <c r="O69" i="4"/>
  <c r="O70" i="4"/>
  <c r="AN63" i="4"/>
  <c r="AN60" i="4"/>
  <c r="AN61" i="4"/>
  <c r="AN62" i="4"/>
  <c r="AN59" i="4"/>
  <c r="AN68" i="4"/>
  <c r="AN69" i="4"/>
  <c r="AN70" i="4"/>
  <c r="AN71" i="4"/>
  <c r="AN67" i="4"/>
  <c r="E9" i="4"/>
  <c r="L3" i="4"/>
  <c r="V83" i="4"/>
  <c r="AG77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W73" i="4"/>
  <c r="S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U73" i="4"/>
  <c r="O92" i="4"/>
  <c r="R59" i="4"/>
  <c r="O60" i="4"/>
  <c r="P60" i="4"/>
  <c r="O61" i="4"/>
  <c r="P61" i="4"/>
  <c r="O62" i="4"/>
  <c r="P62" i="4"/>
  <c r="O63" i="4"/>
  <c r="P63" i="4"/>
  <c r="O64" i="4"/>
  <c r="P64" i="4"/>
  <c r="O65" i="4"/>
  <c r="P65" i="4"/>
  <c r="P66" i="4"/>
  <c r="P67" i="4"/>
  <c r="P68" i="4"/>
  <c r="P69" i="4"/>
  <c r="P70" i="4"/>
  <c r="O71" i="4"/>
  <c r="P71" i="4"/>
  <c r="O72" i="4"/>
  <c r="P72" i="4"/>
  <c r="O73" i="4"/>
  <c r="P73" i="4"/>
  <c r="P59" i="4"/>
  <c r="O59" i="4"/>
  <c r="N59" i="4"/>
  <c r="Q90" i="8"/>
  <c r="W70" i="8"/>
  <c r="U71" i="5"/>
  <c r="O91" i="5"/>
  <c r="U71" i="6"/>
  <c r="O91" i="6"/>
  <c r="U71" i="8"/>
  <c r="O90" i="8"/>
  <c r="W69" i="8"/>
  <c r="V72" i="8"/>
  <c r="U71" i="7"/>
  <c r="O90" i="7"/>
  <c r="W67" i="7"/>
  <c r="V71" i="7"/>
  <c r="Q90" i="7"/>
  <c r="V72" i="6"/>
  <c r="W71" i="6"/>
  <c r="Q91" i="6"/>
  <c r="V72" i="5"/>
  <c r="W71" i="5"/>
  <c r="Q91" i="5"/>
  <c r="U72" i="4"/>
  <c r="O91" i="4"/>
  <c r="V73" i="4"/>
  <c r="Q92" i="4"/>
  <c r="W72" i="4"/>
  <c r="W71" i="4"/>
  <c r="Q6" i="4"/>
  <c r="N61" i="4"/>
  <c r="Q7" i="4"/>
  <c r="N62" i="4"/>
  <c r="Q8" i="4"/>
  <c r="N63" i="4"/>
  <c r="Q9" i="4"/>
  <c r="N64" i="4"/>
  <c r="Q10" i="4"/>
  <c r="N65" i="4"/>
  <c r="Q11" i="4"/>
  <c r="N66" i="4"/>
  <c r="Q12" i="4"/>
  <c r="N67" i="4"/>
  <c r="Q13" i="4"/>
  <c r="N68" i="4"/>
  <c r="Q14" i="4"/>
  <c r="N69" i="4"/>
  <c r="Q15" i="4"/>
  <c r="N70" i="4"/>
  <c r="Q16" i="4"/>
  <c r="N71" i="4"/>
  <c r="Q17" i="4"/>
  <c r="N72" i="4"/>
  <c r="Q18" i="4"/>
  <c r="N73" i="4"/>
  <c r="Q5" i="4"/>
  <c r="N60" i="4"/>
  <c r="O90" i="5"/>
  <c r="U70" i="5"/>
  <c r="O90" i="6"/>
  <c r="U70" i="6"/>
  <c r="W68" i="8"/>
  <c r="U70" i="8"/>
  <c r="O89" i="8"/>
  <c r="V71" i="8"/>
  <c r="W66" i="7"/>
  <c r="U70" i="7"/>
  <c r="O89" i="7"/>
  <c r="V71" i="6"/>
  <c r="Q90" i="6"/>
  <c r="W70" i="6"/>
  <c r="Q90" i="5"/>
  <c r="V71" i="5"/>
  <c r="W70" i="5"/>
  <c r="U71" i="4"/>
  <c r="Q90" i="4"/>
  <c r="W70" i="4"/>
  <c r="V72" i="4"/>
  <c r="Q91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4" i="4"/>
  <c r="O89" i="5"/>
  <c r="U69" i="5"/>
  <c r="V71" i="4"/>
  <c r="O90" i="4"/>
  <c r="O89" i="6"/>
  <c r="U69" i="6"/>
  <c r="U68" i="6"/>
  <c r="U67" i="6"/>
  <c r="U69" i="8"/>
  <c r="V70" i="8"/>
  <c r="Q89" i="8"/>
  <c r="W67" i="8"/>
  <c r="U69" i="7"/>
  <c r="V70" i="7"/>
  <c r="Q89" i="7"/>
  <c r="W65" i="7"/>
  <c r="V70" i="6"/>
  <c r="W69" i="6"/>
  <c r="Q89" i="6"/>
  <c r="V70" i="5"/>
  <c r="Q89" i="5"/>
  <c r="W69" i="5"/>
  <c r="U70" i="4"/>
  <c r="W69" i="4"/>
  <c r="U68" i="5"/>
  <c r="V70" i="4"/>
  <c r="Q89" i="4"/>
  <c r="O89" i="4"/>
  <c r="O88" i="8"/>
  <c r="O88" i="7"/>
  <c r="W66" i="8"/>
  <c r="U68" i="8"/>
  <c r="V69" i="8"/>
  <c r="Q88" i="8"/>
  <c r="W64" i="7"/>
  <c r="U68" i="7"/>
  <c r="V69" i="7"/>
  <c r="Q88" i="7"/>
  <c r="U66" i="6"/>
  <c r="V69" i="6"/>
  <c r="O88" i="6"/>
  <c r="W68" i="6"/>
  <c r="V69" i="5"/>
  <c r="O88" i="5"/>
  <c r="W68" i="5"/>
  <c r="U69" i="4"/>
  <c r="W68" i="4"/>
  <c r="U67" i="5"/>
  <c r="V69" i="4"/>
  <c r="Q88" i="4"/>
  <c r="O88" i="4"/>
  <c r="U67" i="8"/>
  <c r="V68" i="8"/>
  <c r="W65" i="8"/>
  <c r="U67" i="7"/>
  <c r="V68" i="7"/>
  <c r="W63" i="7"/>
  <c r="Q88" i="6"/>
  <c r="U65" i="6"/>
  <c r="V68" i="6"/>
  <c r="O87" i="6"/>
  <c r="W67" i="6"/>
  <c r="V68" i="5"/>
  <c r="O87" i="5"/>
  <c r="W67" i="5"/>
  <c r="Q88" i="5"/>
  <c r="U68" i="4"/>
  <c r="W67" i="4"/>
  <c r="U66" i="5"/>
  <c r="V68" i="4"/>
  <c r="Q87" i="4"/>
  <c r="O87" i="4"/>
  <c r="Q87" i="5"/>
  <c r="Q87" i="8"/>
  <c r="O87" i="8"/>
  <c r="Q87" i="7"/>
  <c r="O87" i="7"/>
  <c r="U66" i="8"/>
  <c r="V67" i="8"/>
  <c r="Q86" i="8"/>
  <c r="W64" i="8"/>
  <c r="U66" i="7"/>
  <c r="V67" i="7"/>
  <c r="Q86" i="7"/>
  <c r="W62" i="7"/>
  <c r="U64" i="6"/>
  <c r="Q87" i="6"/>
  <c r="W66" i="6"/>
  <c r="V67" i="6"/>
  <c r="O86" i="6"/>
  <c r="V67" i="5"/>
  <c r="O86" i="5"/>
  <c r="Q86" i="5"/>
  <c r="W66" i="5"/>
  <c r="U67" i="4"/>
  <c r="W66" i="4"/>
  <c r="O86" i="7"/>
  <c r="U65" i="5"/>
  <c r="V67" i="4"/>
  <c r="Q86" i="4"/>
  <c r="O86" i="4"/>
  <c r="O86" i="8"/>
  <c r="U65" i="8"/>
  <c r="V66" i="8"/>
  <c r="Q85" i="8"/>
  <c r="W63" i="8"/>
  <c r="U65" i="7"/>
  <c r="V66" i="7"/>
  <c r="W61" i="7"/>
  <c r="Q86" i="6"/>
  <c r="W65" i="6"/>
  <c r="V66" i="6"/>
  <c r="O85" i="6"/>
  <c r="U63" i="6"/>
  <c r="W65" i="5"/>
  <c r="V66" i="5"/>
  <c r="O85" i="5"/>
  <c r="U66" i="4"/>
  <c r="W65" i="4"/>
  <c r="V66" i="4"/>
  <c r="Q85" i="4"/>
  <c r="O85" i="4"/>
  <c r="U64" i="5"/>
  <c r="O85" i="8"/>
  <c r="Q85" i="7"/>
  <c r="O85" i="7"/>
  <c r="O84" i="7"/>
  <c r="Q85" i="6"/>
  <c r="U64" i="8"/>
  <c r="V65" i="8"/>
  <c r="Q84" i="8"/>
  <c r="W62" i="8"/>
  <c r="W60" i="7"/>
  <c r="U64" i="7"/>
  <c r="V65" i="7"/>
  <c r="Q84" i="7"/>
  <c r="W64" i="6"/>
  <c r="V65" i="6"/>
  <c r="O84" i="6"/>
  <c r="U62" i="6"/>
  <c r="W64" i="5"/>
  <c r="V65" i="5"/>
  <c r="O84" i="5"/>
  <c r="Q84" i="5"/>
  <c r="Q85" i="5"/>
  <c r="U65" i="4"/>
  <c r="W64" i="4"/>
  <c r="U63" i="5"/>
  <c r="V65" i="4"/>
  <c r="Q84" i="4"/>
  <c r="O84" i="4"/>
  <c r="O84" i="8"/>
  <c r="Q84" i="6"/>
  <c r="W61" i="8"/>
  <c r="U63" i="8"/>
  <c r="V64" i="8"/>
  <c r="Q83" i="8"/>
  <c r="U63" i="7"/>
  <c r="V64" i="7"/>
  <c r="W59" i="7"/>
  <c r="U61" i="6"/>
  <c r="V64" i="6"/>
  <c r="O83" i="6"/>
  <c r="W63" i="6"/>
  <c r="V64" i="5"/>
  <c r="O83" i="5"/>
  <c r="W63" i="5"/>
  <c r="U64" i="4"/>
  <c r="W63" i="4"/>
  <c r="O82" i="5"/>
  <c r="U62" i="5"/>
  <c r="V64" i="4"/>
  <c r="Q83" i="4"/>
  <c r="O83" i="4"/>
  <c r="Q83" i="5"/>
  <c r="O83" i="8"/>
  <c r="Q83" i="7"/>
  <c r="O83" i="7"/>
  <c r="Q83" i="6"/>
  <c r="W60" i="8"/>
  <c r="U62" i="8"/>
  <c r="V63" i="8"/>
  <c r="Q82" i="8"/>
  <c r="U62" i="7"/>
  <c r="V63" i="7"/>
  <c r="Q82" i="7"/>
  <c r="W62" i="6"/>
  <c r="V63" i="6"/>
  <c r="O82" i="6"/>
  <c r="U60" i="6"/>
  <c r="V63" i="5"/>
  <c r="W62" i="5"/>
  <c r="U63" i="4"/>
  <c r="W62" i="4"/>
  <c r="V63" i="4"/>
  <c r="Q82" i="4"/>
  <c r="U61" i="5"/>
  <c r="O82" i="8"/>
  <c r="O82" i="7"/>
  <c r="U61" i="8"/>
  <c r="V62" i="8"/>
  <c r="Q81" i="8"/>
  <c r="W59" i="8"/>
  <c r="U61" i="7"/>
  <c r="V62" i="7"/>
  <c r="U59" i="6"/>
  <c r="Q82" i="6"/>
  <c r="W61" i="6"/>
  <c r="V62" i="6"/>
  <c r="O81" i="6"/>
  <c r="V62" i="5"/>
  <c r="O81" i="5"/>
  <c r="W61" i="5"/>
  <c r="Q82" i="5"/>
  <c r="U62" i="4"/>
  <c r="W61" i="4"/>
  <c r="U60" i="5"/>
  <c r="O82" i="4"/>
  <c r="O81" i="8"/>
  <c r="Q81" i="7"/>
  <c r="O81" i="7"/>
  <c r="U60" i="8"/>
  <c r="V61" i="8"/>
  <c r="Q80" i="8"/>
  <c r="U60" i="7"/>
  <c r="V61" i="7"/>
  <c r="Q80" i="7"/>
  <c r="W60" i="6"/>
  <c r="V61" i="6"/>
  <c r="O80" i="6"/>
  <c r="Q81" i="6"/>
  <c r="V61" i="5"/>
  <c r="O80" i="5"/>
  <c r="W60" i="5"/>
  <c r="Q81" i="5"/>
  <c r="W60" i="4"/>
  <c r="U61" i="4"/>
  <c r="V62" i="4"/>
  <c r="Q81" i="4"/>
  <c r="U59" i="5"/>
  <c r="O81" i="4"/>
  <c r="O80" i="8"/>
  <c r="O80" i="7"/>
  <c r="U59" i="8"/>
  <c r="V60" i="8"/>
  <c r="Q79" i="8"/>
  <c r="U59" i="7"/>
  <c r="V60" i="7"/>
  <c r="Q80" i="6"/>
  <c r="W59" i="6"/>
  <c r="V60" i="6"/>
  <c r="O79" i="6"/>
  <c r="V60" i="5"/>
  <c r="O79" i="5"/>
  <c r="W59" i="5"/>
  <c r="Q80" i="5"/>
  <c r="W59" i="4"/>
  <c r="U60" i="4"/>
  <c r="V61" i="4"/>
  <c r="O80" i="4"/>
  <c r="O79" i="8"/>
  <c r="Q79" i="7"/>
  <c r="O79" i="7"/>
  <c r="W59" i="10"/>
  <c r="V60" i="4"/>
  <c r="O79" i="4"/>
  <c r="V59" i="8"/>
  <c r="Q78" i="8"/>
  <c r="Q94" i="8"/>
  <c r="V59" i="7"/>
  <c r="Q78" i="7"/>
  <c r="V59" i="6"/>
  <c r="Q79" i="6"/>
  <c r="V59" i="5"/>
  <c r="Q79" i="5"/>
  <c r="Q80" i="4"/>
  <c r="U59" i="4"/>
  <c r="O78" i="5"/>
  <c r="O94" i="5"/>
  <c r="O78" i="8"/>
  <c r="O94" i="8"/>
  <c r="V77" i="8"/>
  <c r="Q94" i="7"/>
  <c r="O78" i="7"/>
  <c r="O94" i="7"/>
  <c r="O78" i="6"/>
  <c r="O94" i="6"/>
  <c r="V59" i="4"/>
  <c r="Q78" i="4"/>
  <c r="U59" i="10"/>
  <c r="Q78" i="6"/>
  <c r="Q94" i="6"/>
  <c r="Q78" i="5"/>
  <c r="Q94" i="5"/>
  <c r="Q79" i="4"/>
  <c r="V77" i="5"/>
  <c r="O78" i="4"/>
  <c r="V77" i="7"/>
  <c r="L9" i="7"/>
  <c r="V77" i="6"/>
  <c r="Q94" i="4"/>
  <c r="O94" i="4"/>
  <c r="V59" i="10"/>
  <c r="L9" i="8"/>
  <c r="AA77" i="8"/>
  <c r="AA77" i="5"/>
  <c r="L9" i="5"/>
  <c r="L9" i="6"/>
  <c r="AA77" i="6"/>
  <c r="AA77" i="7"/>
  <c r="AA79" i="7"/>
  <c r="AG79" i="7"/>
  <c r="AA79" i="6"/>
  <c r="U64" i="10"/>
  <c r="V64" i="10"/>
  <c r="V77" i="4"/>
  <c r="AA77" i="4"/>
  <c r="AA79" i="8"/>
  <c r="AA79" i="5"/>
  <c r="AG79" i="5"/>
  <c r="V77" i="10"/>
  <c r="L9" i="4"/>
  <c r="AO71" i="8"/>
  <c r="D38" i="8"/>
  <c r="AO67" i="8"/>
  <c r="D34" i="8"/>
  <c r="AO62" i="8"/>
  <c r="H37" i="8"/>
  <c r="AO60" i="8"/>
  <c r="H35" i="8"/>
  <c r="AO63" i="8"/>
  <c r="H38" i="8"/>
  <c r="AO61" i="8"/>
  <c r="H36" i="8"/>
  <c r="AO70" i="8"/>
  <c r="D37" i="8"/>
  <c r="AT63" i="8"/>
  <c r="L38" i="8"/>
  <c r="AT61" i="8"/>
  <c r="L36" i="8"/>
  <c r="AT59" i="8"/>
  <c r="L34" i="8"/>
  <c r="AO69" i="8"/>
  <c r="D36" i="8"/>
  <c r="AO59" i="8"/>
  <c r="H34" i="8"/>
  <c r="AT62" i="8"/>
  <c r="L37" i="8"/>
  <c r="L11" i="8"/>
  <c r="AO68" i="8"/>
  <c r="D35" i="8"/>
  <c r="AT60" i="8"/>
  <c r="L35" i="8"/>
  <c r="AG79" i="8"/>
  <c r="E11" i="7"/>
  <c r="AG81" i="7"/>
  <c r="L15" i="7"/>
  <c r="AK79" i="7"/>
  <c r="E13" i="7"/>
  <c r="AO71" i="7"/>
  <c r="D38" i="7"/>
  <c r="AO67" i="7"/>
  <c r="D34" i="7"/>
  <c r="AO62" i="7"/>
  <c r="H37" i="7"/>
  <c r="AO60" i="7"/>
  <c r="H35" i="7"/>
  <c r="AO70" i="7"/>
  <c r="D37" i="7"/>
  <c r="AT63" i="7"/>
  <c r="L38" i="7"/>
  <c r="AT61" i="7"/>
  <c r="L36" i="7"/>
  <c r="AT59" i="7"/>
  <c r="L34" i="7"/>
  <c r="AO68" i="7"/>
  <c r="D35" i="7"/>
  <c r="AO69" i="7"/>
  <c r="D36" i="7"/>
  <c r="AO63" i="7"/>
  <c r="H38" i="7"/>
  <c r="AO61" i="7"/>
  <c r="H36" i="7"/>
  <c r="AO59" i="7"/>
  <c r="H34" i="7"/>
  <c r="AT62" i="7"/>
  <c r="L37" i="7"/>
  <c r="AT60" i="7"/>
  <c r="L35" i="7"/>
  <c r="L11" i="7"/>
  <c r="AO70" i="6"/>
  <c r="D37" i="6"/>
  <c r="AT63" i="6"/>
  <c r="L38" i="6"/>
  <c r="AT61" i="6"/>
  <c r="L36" i="6"/>
  <c r="AT59" i="6"/>
  <c r="L34" i="6"/>
  <c r="AO69" i="6"/>
  <c r="D36" i="6"/>
  <c r="AO63" i="6"/>
  <c r="H38" i="6"/>
  <c r="AO61" i="6"/>
  <c r="H36" i="6"/>
  <c r="AO59" i="6"/>
  <c r="H34" i="6"/>
  <c r="AO68" i="6"/>
  <c r="D35" i="6"/>
  <c r="AT62" i="6"/>
  <c r="L37" i="6"/>
  <c r="AT60" i="6"/>
  <c r="L35" i="6"/>
  <c r="L11" i="6"/>
  <c r="AO71" i="6"/>
  <c r="D38" i="6"/>
  <c r="AO67" i="6"/>
  <c r="D34" i="6"/>
  <c r="AO62" i="6"/>
  <c r="H37" i="6"/>
  <c r="AO60" i="6"/>
  <c r="H35" i="6"/>
  <c r="AG79" i="6"/>
  <c r="E11" i="5"/>
  <c r="AG81" i="5"/>
  <c r="L15" i="5"/>
  <c r="AK79" i="5"/>
  <c r="E13" i="5"/>
  <c r="AO71" i="5"/>
  <c r="D38" i="5"/>
  <c r="AO67" i="5"/>
  <c r="D34" i="5"/>
  <c r="AO62" i="5"/>
  <c r="H37" i="5"/>
  <c r="AO60" i="5"/>
  <c r="H35" i="5"/>
  <c r="AT61" i="5"/>
  <c r="L36" i="5"/>
  <c r="AO69" i="5"/>
  <c r="D36" i="5"/>
  <c r="AO63" i="5"/>
  <c r="H38" i="5"/>
  <c r="AO61" i="5"/>
  <c r="H36" i="5"/>
  <c r="AO59" i="5"/>
  <c r="H34" i="5"/>
  <c r="AO68" i="5"/>
  <c r="D35" i="5"/>
  <c r="AT62" i="5"/>
  <c r="L37" i="5"/>
  <c r="AT60" i="5"/>
  <c r="L35" i="5"/>
  <c r="L11" i="5"/>
  <c r="AT63" i="5"/>
  <c r="L38" i="5"/>
  <c r="AT59" i="5"/>
  <c r="L34" i="5"/>
  <c r="AO70" i="5"/>
  <c r="D37" i="5"/>
  <c r="AA79" i="4"/>
  <c r="L9" i="10"/>
  <c r="AT62" i="4"/>
  <c r="L37" i="4"/>
  <c r="AT59" i="4"/>
  <c r="L34" i="4"/>
  <c r="AT61" i="4"/>
  <c r="L36" i="4"/>
  <c r="AT60" i="4"/>
  <c r="L35" i="4"/>
  <c r="AT63" i="4"/>
  <c r="L38" i="4"/>
  <c r="E11" i="8"/>
  <c r="AG81" i="8"/>
  <c r="L15" i="8"/>
  <c r="AK79" i="8"/>
  <c r="E13" i="8"/>
  <c r="AG81" i="6"/>
  <c r="L15" i="6"/>
  <c r="AK79" i="6"/>
  <c r="E13" i="6"/>
  <c r="E11" i="6"/>
  <c r="AO63" i="4"/>
  <c r="H38" i="4"/>
  <c r="AO62" i="4"/>
  <c r="H37" i="4"/>
  <c r="AO61" i="4"/>
  <c r="H36" i="4"/>
  <c r="AO71" i="4"/>
  <c r="D38" i="4"/>
  <c r="AO60" i="4"/>
  <c r="H35" i="4"/>
  <c r="AO70" i="4"/>
  <c r="D37" i="4"/>
  <c r="AO59" i="4"/>
  <c r="H34" i="4"/>
  <c r="AO69" i="4"/>
  <c r="D36" i="4"/>
  <c r="AO68" i="4"/>
  <c r="D35" i="4"/>
  <c r="AO67" i="4"/>
  <c r="D34" i="4"/>
  <c r="AG79" i="4"/>
  <c r="AK79" i="4"/>
  <c r="E13" i="4"/>
  <c r="L11" i="4"/>
  <c r="V81" i="10"/>
  <c r="AA77" i="10"/>
  <c r="AG81" i="4"/>
  <c r="L15" i="4"/>
  <c r="E11" i="4"/>
  <c r="AA79" i="10"/>
  <c r="L11" i="10"/>
  <c r="AT61" i="10"/>
  <c r="AG77" i="10"/>
  <c r="AO59" i="10"/>
  <c r="AO70" i="10"/>
  <c r="AO63" i="10"/>
  <c r="AO69" i="10"/>
  <c r="AT63" i="10"/>
  <c r="AT59" i="10"/>
  <c r="AO68" i="10"/>
  <c r="AO61" i="10"/>
  <c r="AT62" i="10"/>
  <c r="AT60" i="10"/>
  <c r="AO62" i="10"/>
  <c r="AO60" i="10"/>
  <c r="H35" i="10"/>
  <c r="AO67" i="10"/>
  <c r="AO71" i="10"/>
  <c r="AG79" i="10"/>
  <c r="H37" i="10"/>
  <c r="H38" i="10"/>
  <c r="D38" i="10"/>
  <c r="D37" i="10"/>
  <c r="L37" i="10"/>
  <c r="L38" i="10"/>
  <c r="D36" i="10"/>
  <c r="H34" i="10"/>
  <c r="D34" i="10"/>
  <c r="L35" i="10"/>
  <c r="H36" i="10"/>
  <c r="E11" i="10"/>
  <c r="AK79" i="10"/>
  <c r="E13" i="10"/>
  <c r="AG81" i="10"/>
  <c r="L15" i="10"/>
  <c r="D35" i="10"/>
  <c r="L34" i="10"/>
  <c r="L36" i="10"/>
</calcChain>
</file>

<file path=xl/sharedStrings.xml><?xml version="1.0" encoding="utf-8"?>
<sst xmlns="http://schemas.openxmlformats.org/spreadsheetml/2006/main" count="880" uniqueCount="162">
  <si>
    <t>From</t>
  </si>
  <si>
    <t>To</t>
  </si>
  <si>
    <t>LCC</t>
  </si>
  <si>
    <t>Distance (ft)</t>
  </si>
  <si>
    <t>A</t>
  </si>
  <si>
    <t>B</t>
  </si>
  <si>
    <t>Total Loads</t>
  </si>
  <si>
    <t>N</t>
  </si>
  <si>
    <t>Positive =  ^</t>
  </si>
  <si>
    <t>Neg = v</t>
  </si>
  <si>
    <t>Effect on total loads</t>
  </si>
  <si>
    <t>Ampere Ft Calc</t>
  </si>
  <si>
    <t>A-N</t>
  </si>
  <si>
    <t>B-N</t>
  </si>
  <si>
    <t>===========</t>
  </si>
  <si>
    <t>=========</t>
  </si>
  <si>
    <t>IF Luminaire is on Phase A, Amperage is positive</t>
  </si>
  <si>
    <t>If Luminaire is on Phase B, Amperage is negative</t>
  </si>
  <si>
    <t>If no luminaire appears on a phase, Amperage is 0</t>
  </si>
  <si>
    <t>Phase A</t>
  </si>
  <si>
    <t>Phase B</t>
  </si>
  <si>
    <t>TOTAL:</t>
  </si>
  <si>
    <t>Wire Size Calculations</t>
  </si>
  <si>
    <t>Total Ampere Ft.</t>
  </si>
  <si>
    <t>Resistivity Constant:</t>
  </si>
  <si>
    <t>Maximum allowed voltage drop:</t>
  </si>
  <si>
    <t>Voltage (V):</t>
  </si>
  <si>
    <t>Area of wire required(cm):</t>
  </si>
  <si>
    <t>Minimum necessary wire size:</t>
  </si>
  <si>
    <t>#1</t>
  </si>
  <si>
    <t>#2</t>
  </si>
  <si>
    <t>#4</t>
  </si>
  <si>
    <t>#6</t>
  </si>
  <si>
    <t>#8</t>
  </si>
  <si>
    <t>1/0</t>
  </si>
  <si>
    <t>2/0</t>
  </si>
  <si>
    <t>3/0</t>
  </si>
  <si>
    <t>4/0</t>
  </si>
  <si>
    <t>Voltage Drop Calculations</t>
  </si>
  <si>
    <t>Voltage drop using min wire size (V):</t>
  </si>
  <si>
    <t>Max allowed voltage drop (V):</t>
  </si>
  <si>
    <t>Below, Input the load from the luminaire or junction for each phase</t>
  </si>
  <si>
    <t>PHASE A</t>
  </si>
  <si>
    <t>PHASE B</t>
  </si>
  <si>
    <t>FROM</t>
  </si>
  <si>
    <t>TO</t>
  </si>
  <si>
    <t>Load 1:</t>
  </si>
  <si>
    <t>Load 2:</t>
  </si>
  <si>
    <t>Load 3:</t>
  </si>
  <si>
    <t>Load 4:</t>
  </si>
  <si>
    <t>Load 5:</t>
  </si>
  <si>
    <t>Load 6:</t>
  </si>
  <si>
    <t>Load 7:</t>
  </si>
  <si>
    <t>Load 8:</t>
  </si>
  <si>
    <t>Load 9:</t>
  </si>
  <si>
    <t>Load 10:</t>
  </si>
  <si>
    <t>Load 11:</t>
  </si>
  <si>
    <t>Load 12:</t>
  </si>
  <si>
    <t>Load 13:</t>
  </si>
  <si>
    <t>Load 14:</t>
  </si>
  <si>
    <t>Load 15:</t>
  </si>
  <si>
    <t>Select the voltage of the system</t>
  </si>
  <si>
    <t>Voltage:</t>
  </si>
  <si>
    <t>DISTANCE (FT)</t>
  </si>
  <si>
    <t>NAME</t>
  </si>
  <si>
    <t>Below, Input the distance to each load</t>
  </si>
  <si>
    <t>% of Max allowed Voltage drop using min wire size: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</si>
  <si>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</si>
  <si>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</si>
  <si>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</si>
  <si>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</si>
  <si>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</si>
  <si>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</si>
  <si>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</si>
  <si>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</si>
  <si>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</si>
  <si>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</si>
  <si>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</si>
  <si>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</si>
  <si>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Project No.</t>
  </si>
  <si>
    <t>Voltage Drop</t>
  </si>
  <si>
    <t xml:space="preserve"> </t>
  </si>
  <si>
    <t>VOLTAGE DROP CALCULATION</t>
  </si>
  <si>
    <t>See Calculations Below</t>
  </si>
  <si>
    <t xml:space="preserve"> Job:</t>
  </si>
  <si>
    <t>Description:</t>
  </si>
  <si>
    <t>XXX</t>
  </si>
  <si>
    <t xml:space="preserve">Sheet: </t>
  </si>
  <si>
    <t xml:space="preserve">  Calc. by:</t>
  </si>
  <si>
    <t>Checked by:</t>
  </si>
  <si>
    <t>Date:</t>
  </si>
  <si>
    <t>Total Amp-Ft of Worst Case:</t>
  </si>
  <si>
    <t>Voltage Drop (V):</t>
  </si>
  <si>
    <t>Voltage Drop (%):</t>
  </si>
  <si>
    <t>Minimum Wire Size:</t>
  </si>
  <si>
    <t>Circuit:</t>
  </si>
  <si>
    <t>Voltage Drop in %:</t>
  </si>
  <si>
    <t>2"</t>
  </si>
  <si>
    <t>2.5"</t>
  </si>
  <si>
    <t>3"</t>
  </si>
  <si>
    <t>3.5"</t>
  </si>
  <si>
    <t>4"</t>
  </si>
  <si>
    <t>Max of 26% fill for new conduits</t>
  </si>
  <si>
    <t>Area of Typical Wire Sizes</t>
  </si>
  <si>
    <t>Circ. Mils</t>
  </si>
  <si>
    <r>
      <t>In</t>
    </r>
    <r>
      <rPr>
        <vertAlign val="superscript"/>
        <sz val="11"/>
        <color theme="1"/>
        <rFont val="Calibri"/>
        <family val="2"/>
        <scheme val="minor"/>
      </rPr>
      <t>2</t>
    </r>
  </si>
  <si>
    <r>
      <t>Area of Schedule 80 PVC Conduit (In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</si>
  <si>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Area of RGS Conduit (In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</si>
  <si>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CONDUIT FILL CALCULATION</t>
  </si>
  <si>
    <t>RGS:</t>
  </si>
  <si>
    <t>% FILL</t>
  </si>
  <si>
    <t>FILL</t>
  </si>
  <si>
    <t>NOTE:  CONDUIT FILLS ARE CALCULATED ASSUMING ONE CIRCUIT OF THE MINIMUM WIRE SIZE IN THE CONDUIT</t>
  </si>
  <si>
    <t>of           x</t>
  </si>
  <si>
    <t>DELDOT</t>
  </si>
  <si>
    <t>TO USE CALCULATOR, INPUT DATA IN CELLS HIGHLIGHTED IN YELLOW.                                                                                                                 DATA UNDER SECTIONS HIGHLIGHTED IN PINK WILL AUTO-POPULATE.                                                           THEN SEE RESULTS IN THE RESULTS TO THE LEFT.</t>
  </si>
  <si>
    <t>NOTE:  ALL CALCULATIONS ARE MADE ASSUMING A MAX ALLOWABLE VOLTAGE DROP OF 5% AND USING ABOVE WIRE SIZE. 
ALL CALCULATIONS INCLUDE A 10% FACTOR TO ACCOUNT FOR DISCREPENCIES IN MEASUREMENTS OF THE CIRCUIT LENGTH</t>
  </si>
  <si>
    <t>Percentage of Maximum Allowed Voltage Drop :</t>
  </si>
  <si>
    <t>PVC Sched. 40:</t>
  </si>
  <si>
    <t>PVC Sched. 80:</t>
  </si>
  <si>
    <r>
      <t>Area of Schedule 40 PVC Conduit (In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</si>
  <si>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Below, Input the distance from the Utility feed to the Lighting Control Cabinet</t>
  </si>
  <si>
    <t>XFMR</t>
  </si>
  <si>
    <t>Utility XFMR to LCC</t>
  </si>
  <si>
    <t>LOAD</t>
  </si>
  <si>
    <t>AMP-FEET</t>
  </si>
  <si>
    <t>JW</t>
  </si>
  <si>
    <t>L120</t>
  </si>
  <si>
    <t>L119</t>
  </si>
  <si>
    <t>L108</t>
  </si>
  <si>
    <t>L107</t>
  </si>
  <si>
    <t>L106</t>
  </si>
  <si>
    <t>L102</t>
  </si>
  <si>
    <t>L101</t>
  </si>
  <si>
    <t>L135</t>
  </si>
  <si>
    <t>L125</t>
  </si>
  <si>
    <t>L126</t>
  </si>
  <si>
    <t>L121</t>
  </si>
  <si>
    <t>L122</t>
  </si>
  <si>
    <t>L123</t>
  </si>
  <si>
    <t>L124</t>
  </si>
  <si>
    <t>L129</t>
  </si>
  <si>
    <t>L130</t>
  </si>
  <si>
    <t>L131</t>
  </si>
  <si>
    <t>L136</t>
  </si>
  <si>
    <t>L140</t>
  </si>
  <si>
    <t>L141</t>
  </si>
  <si>
    <t>L143</t>
  </si>
  <si>
    <t>L138</t>
  </si>
  <si>
    <t>L142</t>
  </si>
  <si>
    <t>JW2</t>
  </si>
  <si>
    <t>L110</t>
  </si>
  <si>
    <t>L109</t>
  </si>
  <si>
    <t>L105</t>
  </si>
  <si>
    <t>L104</t>
  </si>
  <si>
    <t>L103</t>
  </si>
  <si>
    <t>JW11</t>
  </si>
  <si>
    <t>Cabinet Amps:</t>
  </si>
  <si>
    <t>Error Contingency:</t>
  </si>
  <si>
    <t>Minimum DelDOT allowed wire size:</t>
  </si>
  <si>
    <t>Select the Voltage of the system, and Amps of the cabinet</t>
  </si>
  <si>
    <t>TO USE CALCULATOR, INPUT DATA IN CELLS HIGHLIGHTED IN YELLOW.                                                                                                                                                                               THEN SEE RESULTS IN THE RESULTS TO THE LEFT.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</si>
</sst>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Arial"/>
    </font>
    <font>
      <b/>
      <sz val="18"/>
      <name val="Arial"/>
    </font>
    <font>
      <b/>
      <sz val="12"/>
      <name val="Arial"/>
    </font>
    <font>
      <sz val="18"/>
      <name val="Arial"/>
    </font>
    <font>
      <sz val="8"/>
      <name val="Arial"/>
    </font>
    <font>
      <i/>
      <sz val="12"/>
      <name val="Arial"/>
    </font>
    <font>
      <sz val="12"/>
      <name val="Times New Roman"/>
    </font>
    <font>
      <sz val="18"/>
      <name val="Times New Roman"/>
    </font>
    <font>
      <sz val="8"/>
      <name val="Times New Roman"/>
    </font>
    <font>
      <i/>
      <sz val="12"/>
      <name val="Times New Roman"/>
    </font>
    <font>
      <b/>
      <i/>
      <sz val="18"/>
      <name val="Arial"/>
    </font>
    <font>
      <b/>
      <i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 applyProtection="0"/>
    <xf numFmtId="0" fontId="12" fillId="0" borderId="0" applyProtection="0"/>
    <xf numFmtId="0" fontId="13" fillId="0" borderId="0" applyProtection="0"/>
    <xf numFmtId="0" fontId="14" fillId="0" borderId="0" applyProtection="0"/>
    <xf numFmtId="0" fontId="15" fillId="0" borderId="0" applyProtection="0"/>
    <xf numFmtId="0" fontId="16" fillId="0" borderId="0" applyProtection="0"/>
    <xf numFmtId="0" fontId="17" fillId="0" borderId="0" applyProtection="0"/>
    <xf numFmtId="0" fontId="18" fillId="0" borderId="0" applyProtection="0"/>
    <xf numFmtId="2" fontId="9" fillId="0" borderId="0" applyProtection="0"/>
    <xf numFmtId="0" fontId="10" fillId="0" borderId="0" applyProtection="0"/>
    <xf numFmtId="0" fontId="11" fillId="0" borderId="0" applyProtection="0"/>
    <xf numFmtId="0" fontId="9" fillId="0" borderId="26" applyProtection="0"/>
  </cellStyleXfs>
  <cellXfs count="214">
    <xf numFmtId="0" fontId="0" fillId="0" borderId="0" xfId="0"/>
    <xf numFmtId="0" fontId="9" fillId="0" borderId="0" xfId="3" applyProtection="1"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9" fillId="0" borderId="29" xfId="3" applyBorder="1" applyProtection="1">
      <protection hidden="1"/>
    </xf>
    <xf numFmtId="0" fontId="9" fillId="0" borderId="33" xfId="3" applyBorder="1" applyProtection="1"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9" fillId="0" borderId="29" xfId="3" applyBorder="1" applyAlignment="1" applyProtection="1">
      <alignment horizontal="right"/>
      <protection hidden="1"/>
    </xf>
    <xf numFmtId="0" fontId="25" fillId="0" borderId="0" xfId="3" applyFont="1" applyAlignment="1" applyProtection="1">
      <alignment horizontal="center"/>
      <protection hidden="1"/>
    </xf>
    <xf numFmtId="0" fontId="23" fillId="6" borderId="0" xfId="3" applyFont="1" applyFill="1" applyAlignment="1" applyProtection="1">
      <alignment horizontal="center"/>
      <protection hidden="1"/>
    </xf>
    <xf numFmtId="4" fontId="21" fillId="6" borderId="0" xfId="2" applyNumberFormat="1" applyFont="1" applyFill="1" applyAlignment="1" applyProtection="1">
      <alignment horizontal="center"/>
      <protection hidden="1"/>
    </xf>
    <xf numFmtId="2" fontId="21" fillId="6" borderId="0" xfId="3" applyNumberFormat="1" applyFont="1" applyFill="1" applyAlignment="1" applyProtection="1">
      <alignment horizontal="center"/>
      <protection hidden="1"/>
    </xf>
    <xf numFmtId="43" fontId="21" fillId="6" borderId="0" xfId="2" applyFont="1" applyFill="1" applyAlignment="1" applyProtection="1">
      <alignment horizontal="center"/>
      <protection hidden="1"/>
    </xf>
    <xf numFmtId="10" fontId="21" fillId="6" borderId="0" xfId="3" applyNumberFormat="1" applyFont="1" applyFill="1" applyAlignment="1" applyProtection="1">
      <alignment horizontal="center"/>
      <protection hidden="1"/>
    </xf>
    <xf numFmtId="0" fontId="9" fillId="0" borderId="32" xfId="3" applyBorder="1" applyProtection="1">
      <protection hidden="1"/>
    </xf>
    <xf numFmtId="0" fontId="9" fillId="0" borderId="1" xfId="3" applyBorder="1" applyProtection="1">
      <protection hidden="1"/>
    </xf>
    <xf numFmtId="0" fontId="9" fillId="0" borderId="37" xfId="3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31" fillId="0" borderId="47" xfId="0" applyFont="1" applyBorder="1" applyAlignment="1" applyProtection="1">
      <alignment horizontal="center"/>
      <protection hidden="1"/>
    </xf>
    <xf numFmtId="0" fontId="31" fillId="0" borderId="48" xfId="0" applyFont="1" applyBorder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28" fillId="0" borderId="9" xfId="0" applyFont="1" applyBorder="1" applyAlignment="1" applyProtection="1">
      <alignment horizontal="center"/>
      <protection hidden="1"/>
    </xf>
    <xf numFmtId="10" fontId="30" fillId="0" borderId="20" xfId="3" applyNumberFormat="1" applyFont="1" applyBorder="1" applyAlignment="1" applyProtection="1">
      <alignment horizontal="center"/>
      <protection hidden="1"/>
    </xf>
    <xf numFmtId="10" fontId="30" fillId="0" borderId="20" xfId="3" applyNumberFormat="1" applyFont="1" applyBorder="1" applyProtection="1">
      <protection hidden="1"/>
    </xf>
    <xf numFmtId="10" fontId="30" fillId="0" borderId="0" xfId="3" applyNumberFormat="1" applyFont="1" applyProtection="1">
      <protection hidden="1"/>
    </xf>
    <xf numFmtId="0" fontId="30" fillId="0" borderId="9" xfId="3" applyFont="1" applyBorder="1" applyAlignment="1" applyProtection="1">
      <alignment horizontal="center"/>
      <protection hidden="1"/>
    </xf>
    <xf numFmtId="0" fontId="30" fillId="0" borderId="10" xfId="3" applyFont="1" applyBorder="1" applyAlignment="1" applyProtection="1">
      <alignment horizontal="center"/>
      <protection hidden="1"/>
    </xf>
    <xf numFmtId="10" fontId="30" fillId="0" borderId="18" xfId="3" applyNumberFormat="1" applyFont="1" applyBorder="1" applyAlignment="1" applyProtection="1">
      <alignment horizontal="center"/>
      <protection hidden="1"/>
    </xf>
    <xf numFmtId="10" fontId="30" fillId="0" borderId="18" xfId="3" applyNumberFormat="1" applyFont="1" applyBorder="1" applyProtection="1">
      <protection hidden="1"/>
    </xf>
    <xf numFmtId="0" fontId="9" fillId="0" borderId="34" xfId="3" applyBorder="1" applyProtection="1">
      <protection hidden="1"/>
    </xf>
    <xf numFmtId="0" fontId="9" fillId="0" borderId="35" xfId="3" applyBorder="1" applyProtection="1">
      <protection hidden="1"/>
    </xf>
    <xf numFmtId="0" fontId="9" fillId="0" borderId="36" xfId="3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54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22" xfId="0" applyBorder="1" applyProtection="1">
      <protection hidden="1"/>
    </xf>
    <xf numFmtId="0" fontId="0" fillId="0" borderId="42" xfId="0" applyBorder="1" applyProtection="1"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0" fontId="0" fillId="0" borderId="45" xfId="0" applyBorder="1" applyProtection="1">
      <protection hidden="1"/>
    </xf>
    <xf numFmtId="9" fontId="0" fillId="0" borderId="42" xfId="0" applyNumberForma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9" fontId="0" fillId="0" borderId="22" xfId="0" applyNumberFormat="1" applyBorder="1" applyProtection="1">
      <protection hidden="1"/>
    </xf>
    <xf numFmtId="0" fontId="0" fillId="0" borderId="43" xfId="0" applyBorder="1" applyProtection="1">
      <protection hidden="1"/>
    </xf>
    <xf numFmtId="164" fontId="0" fillId="0" borderId="0" xfId="0" applyNumberFormat="1" applyProtection="1">
      <protection hidden="1"/>
    </xf>
    <xf numFmtId="10" fontId="0" fillId="0" borderId="23" xfId="1" applyNumberFormat="1" applyFont="1" applyBorder="1" applyProtection="1">
      <protection hidden="1"/>
    </xf>
    <xf numFmtId="0" fontId="3" fillId="0" borderId="0" xfId="0" applyFont="1" applyProtection="1">
      <protection hidden="1"/>
    </xf>
    <xf numFmtId="0" fontId="0" fillId="0" borderId="44" xfId="0" applyBorder="1" applyProtection="1">
      <protection hidden="1"/>
    </xf>
    <xf numFmtId="0" fontId="0" fillId="0" borderId="5" xfId="0" applyBorder="1" applyProtection="1">
      <protection hidden="1"/>
    </xf>
    <xf numFmtId="164" fontId="0" fillId="0" borderId="5" xfId="0" applyNumberFormat="1" applyBorder="1" applyProtection="1">
      <protection hidden="1"/>
    </xf>
    <xf numFmtId="10" fontId="0" fillId="0" borderId="15" xfId="1" applyNumberFormat="1" applyFont="1" applyBorder="1" applyProtection="1"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43" fontId="2" fillId="0" borderId="0" xfId="2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0" fontId="2" fillId="0" borderId="0" xfId="1" applyNumberFormat="1" applyFont="1" applyProtection="1">
      <protection hidden="1"/>
    </xf>
    <xf numFmtId="10" fontId="0" fillId="0" borderId="0" xfId="1" applyNumberFormat="1" applyFont="1" applyProtection="1">
      <protection hidden="1"/>
    </xf>
    <xf numFmtId="9" fontId="0" fillId="0" borderId="0" xfId="1" applyFont="1" applyProtection="1">
      <protection hidden="1"/>
    </xf>
    <xf numFmtId="0" fontId="0" fillId="0" borderId="0" xfId="0" quotePrefix="1" applyProtection="1">
      <protection hidden="1"/>
    </xf>
    <xf numFmtId="0" fontId="9" fillId="0" borderId="0" xfId="3" applyProtection="1">
      <protection locked="0" hidden="1"/>
    </xf>
    <xf numFmtId="0" fontId="0" fillId="0" borderId="0" xfId="0" applyProtection="1">
      <protection locked="0" hidden="1"/>
    </xf>
    <xf numFmtId="0" fontId="9" fillId="0" borderId="29" xfId="3" applyBorder="1" applyProtection="1">
      <protection locked="0" hidden="1"/>
    </xf>
    <xf numFmtId="0" fontId="22" fillId="0" borderId="0" xfId="3" applyFont="1" applyAlignment="1" applyProtection="1">
      <alignment horizontal="right"/>
      <protection locked="0" hidden="1"/>
    </xf>
    <xf numFmtId="0" fontId="9" fillId="0" borderId="27" xfId="3" applyBorder="1" applyProtection="1">
      <protection locked="0" hidden="1"/>
    </xf>
    <xf numFmtId="0" fontId="21" fillId="0" borderId="27" xfId="3" applyFont="1" applyBorder="1" applyProtection="1">
      <protection locked="0" hidden="1"/>
    </xf>
    <xf numFmtId="0" fontId="22" fillId="0" borderId="30" xfId="3" applyFont="1" applyBorder="1" applyAlignment="1" applyProtection="1">
      <alignment horizontal="right"/>
      <protection locked="0" hidden="1"/>
    </xf>
    <xf numFmtId="0" fontId="9" fillId="0" borderId="27" xfId="3" applyBorder="1" applyAlignment="1" applyProtection="1">
      <alignment horizontal="center"/>
      <protection locked="0" hidden="1"/>
    </xf>
    <xf numFmtId="0" fontId="22" fillId="0" borderId="27" xfId="3" applyFont="1" applyBorder="1" applyAlignment="1" applyProtection="1">
      <alignment horizontal="center"/>
      <protection locked="0" hidden="1"/>
    </xf>
    <xf numFmtId="0" fontId="9" fillId="0" borderId="33" xfId="3" applyBorder="1" applyProtection="1">
      <protection locked="0" hidden="1"/>
    </xf>
    <xf numFmtId="0" fontId="21" fillId="0" borderId="0" xfId="3" applyFont="1" applyAlignment="1" applyProtection="1">
      <alignment horizontal="center"/>
      <protection locked="0" hidden="1"/>
    </xf>
    <xf numFmtId="14" fontId="9" fillId="0" borderId="0" xfId="3" applyNumberFormat="1" applyAlignment="1" applyProtection="1">
      <alignment horizontal="center"/>
      <protection locked="0" hidden="1"/>
    </xf>
    <xf numFmtId="0" fontId="9" fillId="0" borderId="11" xfId="3" applyBorder="1" applyProtection="1">
      <protection locked="0" hidden="1"/>
    </xf>
    <xf numFmtId="0" fontId="32" fillId="0" borderId="52" xfId="0" applyFont="1" applyBorder="1" applyAlignment="1" applyProtection="1">
      <alignment horizontal="center"/>
      <protection locked="0" hidden="1"/>
    </xf>
    <xf numFmtId="0" fontId="32" fillId="0" borderId="53" xfId="0" applyFont="1" applyBorder="1" applyAlignment="1" applyProtection="1">
      <alignment horizontal="center"/>
      <protection locked="0" hidden="1"/>
    </xf>
    <xf numFmtId="0" fontId="32" fillId="7" borderId="4" xfId="0" applyFont="1" applyFill="1" applyBorder="1" applyAlignment="1" applyProtection="1">
      <alignment horizontal="center"/>
      <protection locked="0" hidden="1"/>
    </xf>
    <xf numFmtId="0" fontId="20" fillId="0" borderId="0" xfId="3" applyFont="1" applyProtection="1">
      <protection locked="0" hidden="1"/>
    </xf>
    <xf numFmtId="0" fontId="0" fillId="7" borderId="1" xfId="0" applyFill="1" applyBorder="1" applyAlignment="1" applyProtection="1">
      <alignment horizontal="center"/>
      <protection locked="0" hidden="1"/>
    </xf>
    <xf numFmtId="0" fontId="0" fillId="7" borderId="17" xfId="0" applyFill="1" applyBorder="1" applyAlignment="1" applyProtection="1">
      <alignment horizontal="center"/>
      <protection locked="0" hidden="1"/>
    </xf>
    <xf numFmtId="0" fontId="0" fillId="7" borderId="9" xfId="0" applyFill="1" applyBorder="1" applyAlignment="1" applyProtection="1">
      <alignment horizontal="center"/>
      <protection locked="0" hidden="1"/>
    </xf>
    <xf numFmtId="0" fontId="0" fillId="7" borderId="19" xfId="0" applyFill="1" applyBorder="1" applyAlignment="1" applyProtection="1">
      <alignment horizontal="center"/>
      <protection locked="0" hidden="1"/>
    </xf>
    <xf numFmtId="0" fontId="0" fillId="7" borderId="13" xfId="0" applyFill="1" applyBorder="1" applyAlignment="1" applyProtection="1">
      <alignment horizontal="center"/>
      <protection locked="0" hidden="1"/>
    </xf>
    <xf numFmtId="0" fontId="0" fillId="7" borderId="20" xfId="0" applyFill="1" applyBorder="1" applyAlignment="1" applyProtection="1">
      <alignment horizontal="center"/>
      <protection locked="0" hidden="1"/>
    </xf>
    <xf numFmtId="0" fontId="0" fillId="7" borderId="11" xfId="0" applyFill="1" applyBorder="1" applyAlignment="1" applyProtection="1">
      <alignment horizontal="center"/>
      <protection locked="0" hidden="1"/>
    </xf>
    <xf numFmtId="0" fontId="0" fillId="7" borderId="5" xfId="0" applyFill="1" applyBorder="1" applyAlignment="1" applyProtection="1">
      <alignment horizontal="center"/>
      <protection locked="0" hidden="1"/>
    </xf>
    <xf numFmtId="0" fontId="0" fillId="7" borderId="15" xfId="0" applyFill="1" applyBorder="1" applyAlignment="1" applyProtection="1">
      <alignment horizontal="center"/>
      <protection locked="0" hidden="1"/>
    </xf>
    <xf numFmtId="0" fontId="0" fillId="7" borderId="10" xfId="0" applyFill="1" applyBorder="1" applyAlignment="1" applyProtection="1">
      <alignment horizontal="center"/>
      <protection locked="0" hidden="1"/>
    </xf>
    <xf numFmtId="0" fontId="0" fillId="7" borderId="18" xfId="0" applyFill="1" applyBorder="1" applyAlignment="1" applyProtection="1">
      <alignment horizontal="center"/>
      <protection locked="0"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3" fillId="2" borderId="2" xfId="0" applyFont="1" applyFill="1" applyBorder="1" applyProtection="1"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9" fillId="0" borderId="30" xfId="3" applyBorder="1" applyAlignment="1" applyProtection="1">
      <alignment horizontal="center"/>
      <protection locked="0" hidden="1"/>
    </xf>
    <xf numFmtId="0" fontId="19" fillId="0" borderId="41" xfId="3" applyFont="1" applyBorder="1" applyAlignment="1" applyProtection="1">
      <alignment horizontal="center"/>
      <protection locked="0" hidden="1"/>
    </xf>
    <xf numFmtId="0" fontId="19" fillId="0" borderId="39" xfId="3" applyFont="1" applyBorder="1" applyAlignment="1" applyProtection="1">
      <alignment horizontal="center"/>
      <protection locked="0" hidden="1"/>
    </xf>
    <xf numFmtId="0" fontId="19" fillId="0" borderId="38" xfId="3" applyFont="1" applyBorder="1" applyAlignment="1" applyProtection="1">
      <alignment horizontal="center"/>
      <protection locked="0"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3" borderId="21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24" fillId="0" borderId="28" xfId="3" applyFont="1" applyBorder="1" applyAlignment="1" applyProtection="1">
      <alignment horizontal="center" vertical="center"/>
      <protection locked="0" hidden="1"/>
    </xf>
    <xf numFmtId="0" fontId="24" fillId="0" borderId="31" xfId="3" applyFont="1" applyBorder="1" applyAlignment="1" applyProtection="1">
      <alignment horizontal="center" vertical="center"/>
      <protection locked="0" hidden="1"/>
    </xf>
    <xf numFmtId="0" fontId="24" fillId="0" borderId="40" xfId="3" applyFont="1" applyBorder="1" applyAlignment="1" applyProtection="1">
      <alignment horizontal="center" vertical="center"/>
      <protection locked="0" hidden="1"/>
    </xf>
    <xf numFmtId="0" fontId="24" fillId="0" borderId="34" xfId="3" applyFont="1" applyBorder="1" applyAlignment="1" applyProtection="1">
      <alignment horizontal="center" vertical="center"/>
      <protection locked="0" hidden="1"/>
    </xf>
    <xf numFmtId="0" fontId="24" fillId="0" borderId="35" xfId="3" applyFont="1" applyBorder="1" applyAlignment="1" applyProtection="1">
      <alignment horizontal="center" vertical="center"/>
      <protection locked="0" hidden="1"/>
    </xf>
    <xf numFmtId="0" fontId="24" fillId="0" borderId="36" xfId="3" applyFont="1" applyBorder="1" applyAlignment="1" applyProtection="1">
      <alignment horizontal="center" vertical="center"/>
      <protection locked="0" hidden="1"/>
    </xf>
    <xf numFmtId="0" fontId="29" fillId="4" borderId="7" xfId="0" applyFont="1" applyFill="1" applyBorder="1" applyAlignment="1" applyProtection="1">
      <alignment horizontal="center" vertical="center" wrapText="1"/>
      <protection hidden="1"/>
    </xf>
    <xf numFmtId="0" fontId="29" fillId="4" borderId="21" xfId="0" applyFont="1" applyFill="1" applyBorder="1" applyAlignment="1" applyProtection="1">
      <alignment horizontal="center" vertical="center" wrapText="1"/>
      <protection hidden="1"/>
    </xf>
    <xf numFmtId="0" fontId="29" fillId="4" borderId="8" xfId="0" applyFont="1" applyFill="1" applyBorder="1" applyAlignment="1" applyProtection="1">
      <alignment horizontal="center" vertical="center" wrapText="1"/>
      <protection hidden="1"/>
    </xf>
    <xf numFmtId="0" fontId="29" fillId="4" borderId="22" xfId="0" applyFont="1" applyFill="1" applyBorder="1" applyAlignment="1" applyProtection="1">
      <alignment horizontal="center" vertical="center" wrapText="1"/>
      <protection hidden="1"/>
    </xf>
    <xf numFmtId="0" fontId="29" fillId="4" borderId="0" xfId="0" applyFont="1" applyFill="1" applyAlignment="1" applyProtection="1">
      <alignment horizontal="center" vertical="center" wrapText="1"/>
      <protection hidden="1"/>
    </xf>
    <xf numFmtId="0" fontId="29" fillId="4" borderId="23" xfId="0" applyFont="1" applyFill="1" applyBorder="1" applyAlignment="1" applyProtection="1">
      <alignment horizontal="center" vertical="center" wrapText="1"/>
      <protection hidden="1"/>
    </xf>
    <xf numFmtId="0" fontId="29" fillId="4" borderId="14" xfId="0" applyFont="1" applyFill="1" applyBorder="1" applyAlignment="1" applyProtection="1">
      <alignment horizontal="center" vertical="center" wrapText="1"/>
      <protection hidden="1"/>
    </xf>
    <xf numFmtId="0" fontId="29" fillId="4" borderId="5" xfId="0" applyFont="1" applyFill="1" applyBorder="1" applyAlignment="1" applyProtection="1">
      <alignment horizontal="center" vertical="center" wrapText="1"/>
      <protection hidden="1"/>
    </xf>
    <xf numFmtId="0" fontId="29" fillId="4" borderId="15" xfId="0" applyFont="1" applyFill="1" applyBorder="1" applyAlignment="1" applyProtection="1">
      <alignment horizontal="center" vertical="center" wrapText="1"/>
      <protection hidden="1"/>
    </xf>
    <xf numFmtId="0" fontId="25" fillId="0" borderId="0" xfId="3" applyFont="1" applyAlignment="1" applyProtection="1">
      <alignment horizontal="center"/>
      <protection hidden="1"/>
    </xf>
    <xf numFmtId="0" fontId="25" fillId="0" borderId="0" xfId="3" applyFont="1" applyAlignment="1" applyProtection="1">
      <alignment horizontal="right"/>
      <protection hidden="1"/>
    </xf>
    <xf numFmtId="0" fontId="8" fillId="7" borderId="7" xfId="0" applyFont="1" applyFill="1" applyBorder="1" applyAlignment="1" applyProtection="1">
      <alignment horizontal="center" vertical="center"/>
      <protection locked="0" hidden="1"/>
    </xf>
    <xf numFmtId="0" fontId="8" fillId="7" borderId="8" xfId="0" applyFont="1" applyFill="1" applyBorder="1" applyAlignment="1" applyProtection="1">
      <alignment horizontal="center" vertical="center"/>
      <protection locked="0" hidden="1"/>
    </xf>
    <xf numFmtId="0" fontId="8" fillId="7" borderId="14" xfId="0" applyFont="1" applyFill="1" applyBorder="1" applyAlignment="1" applyProtection="1">
      <alignment horizontal="center" vertical="center"/>
      <protection locked="0" hidden="1"/>
    </xf>
    <xf numFmtId="0" fontId="8" fillId="7" borderId="15" xfId="0" applyFont="1" applyFill="1" applyBorder="1" applyAlignment="1" applyProtection="1">
      <alignment horizontal="center" vertical="center"/>
      <protection locked="0"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center" vertical="center"/>
      <protection hidden="1"/>
    </xf>
    <xf numFmtId="0" fontId="9" fillId="0" borderId="11" xfId="3" applyBorder="1" applyAlignment="1" applyProtection="1">
      <alignment horizontal="center"/>
      <protection locked="0"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21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22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 vertical="center" wrapText="1"/>
      <protection hidden="1"/>
    </xf>
    <xf numFmtId="0" fontId="3" fillId="4" borderId="23" xfId="0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15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1" fillId="0" borderId="1" xfId="3" applyFont="1" applyBorder="1" applyAlignment="1" applyProtection="1">
      <alignment horizontal="center"/>
      <protection locked="0" hidden="1"/>
    </xf>
    <xf numFmtId="0" fontId="31" fillId="0" borderId="47" xfId="0" applyFont="1" applyBorder="1" applyAlignment="1" applyProtection="1">
      <alignment horizontal="center"/>
      <protection hidden="1"/>
    </xf>
    <xf numFmtId="0" fontId="31" fillId="0" borderId="49" xfId="0" applyFont="1" applyBorder="1" applyAlignment="1" applyProtection="1">
      <alignment horizontal="center"/>
      <protection hidden="1"/>
    </xf>
    <xf numFmtId="0" fontId="28" fillId="0" borderId="9" xfId="0" applyFont="1" applyBorder="1" applyAlignment="1" applyProtection="1">
      <alignment horizontal="center"/>
      <protection hidden="1"/>
    </xf>
    <xf numFmtId="0" fontId="28" fillId="0" borderId="50" xfId="0" applyFont="1" applyBorder="1" applyAlignment="1" applyProtection="1">
      <alignment horizontal="center"/>
      <protection hidden="1"/>
    </xf>
    <xf numFmtId="0" fontId="30" fillId="0" borderId="9" xfId="3" applyFont="1" applyBorder="1" applyAlignment="1" applyProtection="1">
      <alignment horizontal="center"/>
      <protection hidden="1"/>
    </xf>
    <xf numFmtId="0" fontId="30" fillId="0" borderId="50" xfId="3" applyFont="1" applyBorder="1" applyAlignment="1" applyProtection="1">
      <alignment horizontal="center"/>
      <protection hidden="1"/>
    </xf>
    <xf numFmtId="0" fontId="30" fillId="0" borderId="10" xfId="3" applyFont="1" applyBorder="1" applyAlignment="1" applyProtection="1">
      <alignment horizontal="center"/>
      <protection hidden="1"/>
    </xf>
    <xf numFmtId="0" fontId="30" fillId="0" borderId="51" xfId="3" applyFont="1" applyBorder="1" applyAlignment="1" applyProtection="1">
      <alignment horizontal="center"/>
      <protection hidden="1"/>
    </xf>
    <xf numFmtId="0" fontId="22" fillId="0" borderId="29" xfId="3" applyFont="1" applyBorder="1" applyAlignment="1" applyProtection="1">
      <alignment horizontal="right"/>
      <protection locked="0" hidden="1"/>
    </xf>
    <xf numFmtId="0" fontId="22" fillId="0" borderId="0" xfId="3" applyFont="1" applyAlignment="1" applyProtection="1">
      <alignment horizontal="right"/>
      <protection locked="0" hidden="1"/>
    </xf>
    <xf numFmtId="0" fontId="9" fillId="0" borderId="29" xfId="3" applyBorder="1" applyAlignment="1" applyProtection="1">
      <alignment horizontal="center"/>
      <protection locked="0" hidden="1"/>
    </xf>
    <xf numFmtId="0" fontId="9" fillId="0" borderId="0" xfId="3" applyAlignment="1" applyProtection="1">
      <alignment horizontal="center"/>
      <protection locked="0"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4" fillId="0" borderId="28" xfId="3" applyFont="1" applyBorder="1" applyAlignment="1" applyProtection="1">
      <alignment horizontal="center" vertical="center"/>
      <protection hidden="1"/>
    </xf>
    <xf numFmtId="0" fontId="24" fillId="0" borderId="31" xfId="3" applyFont="1" applyBorder="1" applyAlignment="1" applyProtection="1">
      <alignment horizontal="center" vertical="center"/>
      <protection hidden="1"/>
    </xf>
    <xf numFmtId="0" fontId="24" fillId="0" borderId="40" xfId="3" applyFont="1" applyBorder="1" applyAlignment="1" applyProtection="1">
      <alignment horizontal="center" vertical="center"/>
      <protection hidden="1"/>
    </xf>
    <xf numFmtId="0" fontId="24" fillId="0" borderId="34" xfId="3" applyFont="1" applyBorder="1" applyAlignment="1" applyProtection="1">
      <alignment horizontal="center" vertical="center"/>
      <protection hidden="1"/>
    </xf>
    <xf numFmtId="0" fontId="24" fillId="0" borderId="35" xfId="3" applyFont="1" applyBorder="1" applyAlignment="1" applyProtection="1">
      <alignment horizontal="center" vertical="center"/>
      <protection hidden="1"/>
    </xf>
    <xf numFmtId="0" fontId="24" fillId="0" borderId="36" xfId="3" applyFont="1" applyBorder="1" applyAlignment="1" applyProtection="1">
      <alignment horizontal="center" vertical="center"/>
      <protection hidden="1"/>
    </xf>
    <xf numFmtId="0" fontId="21" fillId="4" borderId="7" xfId="3" applyFont="1" applyFill="1" applyBorder="1" applyAlignment="1" applyProtection="1">
      <alignment horizontal="center" vertical="center" wrapText="1"/>
      <protection hidden="1"/>
    </xf>
    <xf numFmtId="0" fontId="21" fillId="4" borderId="21" xfId="3" applyFont="1" applyFill="1" applyBorder="1" applyAlignment="1" applyProtection="1">
      <alignment horizontal="center" vertical="center" wrapText="1"/>
      <protection hidden="1"/>
    </xf>
    <xf numFmtId="0" fontId="21" fillId="4" borderId="8" xfId="3" applyFont="1" applyFill="1" applyBorder="1" applyAlignment="1" applyProtection="1">
      <alignment horizontal="center" vertical="center" wrapText="1"/>
      <protection hidden="1"/>
    </xf>
    <xf numFmtId="0" fontId="21" fillId="4" borderId="14" xfId="3" applyFont="1" applyFill="1" applyBorder="1" applyAlignment="1" applyProtection="1">
      <alignment horizontal="center" vertical="center" wrapText="1"/>
      <protection hidden="1"/>
    </xf>
    <xf numFmtId="0" fontId="21" fillId="4" borderId="5" xfId="3" applyFont="1" applyFill="1" applyBorder="1" applyAlignment="1" applyProtection="1">
      <alignment horizontal="center" vertical="center" wrapText="1"/>
      <protection hidden="1"/>
    </xf>
    <xf numFmtId="0" fontId="21" fillId="4" borderId="15" xfId="3" applyFont="1" applyFill="1" applyBorder="1" applyAlignment="1" applyProtection="1">
      <alignment horizontal="center" vertical="center" wrapText="1"/>
      <protection hidden="1"/>
    </xf>
    <xf numFmtId="0" fontId="22" fillId="0" borderId="1" xfId="3" applyFont="1" applyBorder="1" applyAlignment="1" applyProtection="1">
      <alignment horizontal="center"/>
      <protection locked="0"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4" fillId="4" borderId="21" xfId="0" applyFont="1" applyFill="1" applyBorder="1" applyAlignment="1" applyProtection="1">
      <alignment horizontal="center" vertical="center" wrapText="1"/>
      <protection hidden="1"/>
    </xf>
    <xf numFmtId="0" fontId="4" fillId="4" borderId="8" xfId="0" applyFont="1" applyFill="1" applyBorder="1" applyAlignment="1" applyProtection="1">
      <alignment horizontal="center" vertical="center" wrapText="1"/>
      <protection hidden="1"/>
    </xf>
    <xf numFmtId="0" fontId="4" fillId="4" borderId="22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4" fillId="4" borderId="23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32" fillId="3" borderId="7" xfId="0" applyFont="1" applyFill="1" applyBorder="1" applyAlignment="1" applyProtection="1">
      <alignment horizontal="center" vertical="center" wrapText="1"/>
      <protection hidden="1"/>
    </xf>
    <xf numFmtId="0" fontId="32" fillId="3" borderId="21" xfId="0" applyFont="1" applyFill="1" applyBorder="1" applyAlignment="1" applyProtection="1">
      <alignment horizontal="center" vertical="center" wrapText="1"/>
      <protection hidden="1"/>
    </xf>
    <xf numFmtId="0" fontId="32" fillId="3" borderId="8" xfId="0" applyFont="1" applyFill="1" applyBorder="1" applyAlignment="1" applyProtection="1">
      <alignment horizontal="center" vertical="center" wrapText="1"/>
      <protection hidden="1"/>
    </xf>
    <xf numFmtId="0" fontId="32" fillId="3" borderId="14" xfId="0" applyFont="1" applyFill="1" applyBorder="1" applyAlignment="1" applyProtection="1">
      <alignment horizontal="center" vertical="center" wrapText="1"/>
      <protection hidden="1"/>
    </xf>
    <xf numFmtId="0" fontId="32" fillId="3" borderId="5" xfId="0" applyFont="1" applyFill="1" applyBorder="1" applyAlignment="1" applyProtection="1">
      <alignment horizontal="center" vertical="center" wrapText="1"/>
      <protection hidden="1"/>
    </xf>
    <xf numFmtId="0" fontId="32" fillId="3" borderId="15" xfId="0" applyFont="1" applyFill="1" applyBorder="1" applyAlignment="1" applyProtection="1">
      <alignment horizontal="center" vertical="center" wrapText="1"/>
      <protection hidden="1"/>
    </xf>
  </cellXfs>
  <cellStyles count="16">
    <cellStyle name="Comma" xfId="2" builtinId="3"/>
    <cellStyle name="Date" xfId="4" xr:uid="{00000000-0005-0000-0000-00002F000000}"/>
    <cellStyle name="F2" xfId="5" xr:uid="{00000000-0005-0000-0000-000030000000}"/>
    <cellStyle name="F3" xfId="6" xr:uid="{00000000-0005-0000-0000-000031000000}"/>
    <cellStyle name="F4" xfId="7" xr:uid="{00000000-0005-0000-0000-000032000000}"/>
    <cellStyle name="F5" xfId="8" xr:uid="{00000000-0005-0000-0000-000033000000}"/>
    <cellStyle name="F6" xfId="9" xr:uid="{00000000-0005-0000-0000-000034000000}"/>
    <cellStyle name="F7" xfId="10" xr:uid="{00000000-0005-0000-0000-000035000000}"/>
    <cellStyle name="F8" xfId="11" xr:uid="{00000000-0005-0000-0000-000036000000}"/>
    <cellStyle name="Fixed" xfId="12" xr:uid="{00000000-0005-0000-0000-000037000000}"/>
    <cellStyle name="HEADING1" xfId="13" xr:uid="{00000000-0005-0000-0000-000038000000}"/>
    <cellStyle name="HEADING2" xfId="14" xr:uid="{00000000-0005-0000-0000-000039000000}"/>
    <cellStyle name="Normal" xfId="0" builtinId="0"/>
    <cellStyle name="Normal 2" xfId="3" xr:uid="{00000000-0005-0000-0000-00003A000000}"/>
    <cellStyle name="Percent" xfId="1" builtinId="5"/>
    <cellStyle name="Total 2" xfId="15" xr:uid="{00000000-0005-0000-0000-00003B000000}"/>
  </cellStyles>
  <dxfs count="0"/>
  <tableStyles count="0" defaultTableStyle="TableStyleMedium2" defaultPivotStyle="PivotStyleLight16"/>
  <colors>
    <mruColors>
      <color rgb="FFFF66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8C052-02E7-4A40-84F8-5F9E84D3A423}">
  <dimension ref="A1:AT94"/>
  <sheetViews>
    <sheetView zoomScaleNormal="100" workbookViewId="0">
      <selection activeCell="X32" sqref="X32"/>
    </sheetView>
  </sheetViews>
  <sheetFormatPr defaultRowHeight="15" x14ac:dyDescent="0.25"/>
  <cols>
    <col min="1" max="1" width="0.85546875" style="2" customWidth="1"/>
    <col min="2" max="2" width="1.5703125" style="2" customWidth="1"/>
    <col min="3" max="3" width="11.42578125" style="2" customWidth="1"/>
    <col min="4" max="4" width="10.5703125" style="2" customWidth="1"/>
    <col min="5" max="5" width="8" style="2" bestFit="1" customWidth="1"/>
    <col min="6" max="6" width="5.42578125" style="2" customWidth="1"/>
    <col min="7" max="8" width="8.5703125" style="2" customWidth="1"/>
    <col min="9" max="10" width="8" style="2" customWidth="1"/>
    <col min="11" max="11" width="6.140625" style="2" customWidth="1"/>
    <col min="12" max="12" width="12.140625" style="2" customWidth="1"/>
    <col min="13" max="13" width="1.5703125" style="2" customWidth="1"/>
    <col min="14" max="14" width="11.42578125" style="2" customWidth="1"/>
    <col min="15" max="15" width="8.42578125" style="2" customWidth="1"/>
    <col min="16" max="16" width="10.7109375" style="2" customWidth="1"/>
    <col min="17" max="18" width="9.140625" style="2"/>
    <col min="19" max="19" width="17.7109375" style="2" bestFit="1" customWidth="1"/>
    <col min="20" max="23" width="9.140625" style="2"/>
    <col min="24" max="24" width="11" style="2" customWidth="1"/>
    <col min="25" max="26" width="9.140625" style="2"/>
    <col min="27" max="27" width="10.5703125" style="2" bestFit="1" customWidth="1"/>
    <col min="28" max="28" width="9.140625" style="2"/>
    <col min="29" max="29" width="11" style="2" bestFit="1" customWidth="1"/>
    <col min="30" max="30" width="12.28515625" style="2" customWidth="1"/>
    <col min="31" max="45" width="9.140625" style="2"/>
    <col min="46" max="46" width="8.42578125" style="2" customWidth="1"/>
    <col min="47" max="16384" width="9.140625" style="2"/>
  </cols>
  <sheetData>
    <row r="1" spans="1:33" ht="24" customHeight="1" thickTop="1" thickBot="1" x14ac:dyDescent="0.4">
      <c r="A1" s="1"/>
      <c r="B1" s="110" t="s">
        <v>114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  <c r="P1" s="113" t="s">
        <v>65</v>
      </c>
      <c r="Q1" s="114"/>
      <c r="R1" s="114"/>
      <c r="S1" s="114"/>
      <c r="T1" s="114"/>
      <c r="U1" s="115"/>
      <c r="Y1" s="113" t="s">
        <v>41</v>
      </c>
      <c r="Z1" s="114"/>
      <c r="AA1" s="114"/>
      <c r="AB1" s="114"/>
      <c r="AC1" s="114"/>
      <c r="AD1" s="114"/>
      <c r="AE1" s="114"/>
      <c r="AF1" s="114"/>
      <c r="AG1" s="115"/>
    </row>
    <row r="2" spans="1:33" ht="17.25" thickTop="1" thickBot="1" x14ac:dyDescent="0.3">
      <c r="A2" s="1"/>
      <c r="B2" s="69"/>
      <c r="C2" s="70" t="s">
        <v>84</v>
      </c>
      <c r="D2" s="71"/>
      <c r="E2" s="109" t="s">
        <v>79</v>
      </c>
      <c r="F2" s="109"/>
      <c r="G2" s="72"/>
      <c r="H2" s="68"/>
      <c r="I2" s="68"/>
      <c r="J2" s="73" t="s">
        <v>87</v>
      </c>
      <c r="K2" s="74">
        <v>1</v>
      </c>
      <c r="L2" s="75" t="s">
        <v>113</v>
      </c>
      <c r="M2" s="76"/>
      <c r="P2" s="116"/>
      <c r="Q2" s="117"/>
      <c r="R2" s="117"/>
      <c r="S2" s="117"/>
      <c r="T2" s="117"/>
      <c r="U2" s="118"/>
      <c r="Y2" s="116"/>
      <c r="Z2" s="117"/>
      <c r="AA2" s="117"/>
      <c r="AB2" s="117"/>
      <c r="AC2" s="117"/>
      <c r="AD2" s="117"/>
      <c r="AE2" s="117"/>
      <c r="AF2" s="117"/>
      <c r="AG2" s="118"/>
    </row>
    <row r="3" spans="1:33" ht="19.5" thickBot="1" x14ac:dyDescent="0.35">
      <c r="A3" s="1"/>
      <c r="B3" s="175" t="s">
        <v>85</v>
      </c>
      <c r="C3" s="176"/>
      <c r="D3" s="164" t="s">
        <v>80</v>
      </c>
      <c r="E3" s="164"/>
      <c r="F3" s="67"/>
      <c r="G3" s="67"/>
      <c r="H3" s="70" t="s">
        <v>88</v>
      </c>
      <c r="I3" s="70"/>
      <c r="J3" s="77" t="s">
        <v>86</v>
      </c>
      <c r="K3" s="70" t="s">
        <v>90</v>
      </c>
      <c r="L3" s="78">
        <f ca="1">NOW()</f>
        <v>43549.535538888886</v>
      </c>
      <c r="M3" s="76"/>
      <c r="Q3" s="95" t="s">
        <v>44</v>
      </c>
      <c r="R3" s="7" t="s">
        <v>45</v>
      </c>
      <c r="S3" s="8" t="s">
        <v>63</v>
      </c>
      <c r="AB3" s="100" t="s">
        <v>64</v>
      </c>
      <c r="AC3" s="99" t="s">
        <v>42</v>
      </c>
      <c r="AD3" s="99" t="s">
        <v>43</v>
      </c>
    </row>
    <row r="4" spans="1:33" ht="15.75" x14ac:dyDescent="0.25">
      <c r="A4" s="1"/>
      <c r="B4" s="173" t="s">
        <v>95</v>
      </c>
      <c r="C4" s="174"/>
      <c r="D4" s="143"/>
      <c r="E4" s="143"/>
      <c r="F4" s="83"/>
      <c r="G4" s="67"/>
      <c r="H4" s="70" t="s">
        <v>89</v>
      </c>
      <c r="I4" s="70"/>
      <c r="J4" s="79"/>
      <c r="K4" s="70" t="s">
        <v>90</v>
      </c>
      <c r="L4" s="79"/>
      <c r="M4" s="76"/>
      <c r="Q4" s="96" t="s">
        <v>2</v>
      </c>
      <c r="R4" s="84" t="s">
        <v>126</v>
      </c>
      <c r="S4" s="85">
        <v>765</v>
      </c>
      <c r="AA4" s="102" t="s">
        <v>46</v>
      </c>
      <c r="AB4" s="101" t="str">
        <f t="shared" ref="AB4:AB18" si="0">IF(R4=0,"",R4)</f>
        <v>JW</v>
      </c>
      <c r="AC4" s="86">
        <v>2.2599999999999998</v>
      </c>
      <c r="AD4" s="87">
        <v>4.5199999999999996</v>
      </c>
    </row>
    <row r="5" spans="1:33" ht="16.5" thickBot="1" x14ac:dyDescent="0.3">
      <c r="A5" s="1"/>
      <c r="B5" s="69" t="s">
        <v>81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76"/>
      <c r="Q5" s="97" t="str">
        <f>IF(R4=0,"",IF(R5=0,"",R4))</f>
        <v>JW</v>
      </c>
      <c r="R5" s="84" t="s">
        <v>127</v>
      </c>
      <c r="S5" s="88">
        <v>115</v>
      </c>
      <c r="AA5" s="102" t="s">
        <v>47</v>
      </c>
      <c r="AB5" s="101" t="str">
        <f t="shared" si="0"/>
        <v>L120</v>
      </c>
      <c r="AC5" s="86">
        <v>2.2599999999999998</v>
      </c>
      <c r="AD5" s="89"/>
    </row>
    <row r="6" spans="1:33" ht="15" customHeight="1" x14ac:dyDescent="0.25">
      <c r="A6" s="1"/>
      <c r="B6" s="119" t="s">
        <v>82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  <c r="Q6" s="97" t="str">
        <f t="shared" ref="Q6:Q18" si="1">IF(R5=0,"",IF(R6=0,"",R5))</f>
        <v>L120</v>
      </c>
      <c r="R6" s="84" t="s">
        <v>128</v>
      </c>
      <c r="S6" s="88">
        <v>160</v>
      </c>
      <c r="U6" s="113" t="s">
        <v>61</v>
      </c>
      <c r="V6" s="114"/>
      <c r="W6" s="114"/>
      <c r="X6" s="114"/>
      <c r="Y6" s="115"/>
      <c r="AA6" s="102" t="s">
        <v>48</v>
      </c>
      <c r="AB6" s="101" t="str">
        <f t="shared" si="0"/>
        <v>L119</v>
      </c>
      <c r="AC6" s="86"/>
      <c r="AD6" s="89">
        <v>2.2599999999999998</v>
      </c>
    </row>
    <row r="7" spans="1:33" ht="15" customHeight="1" thickBot="1" x14ac:dyDescent="0.3">
      <c r="A7" s="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  <c r="Q7" s="97" t="str">
        <f t="shared" si="1"/>
        <v>L119</v>
      </c>
      <c r="R7" s="84" t="s">
        <v>129</v>
      </c>
      <c r="S7" s="88">
        <v>250</v>
      </c>
      <c r="U7" s="140"/>
      <c r="V7" s="141"/>
      <c r="W7" s="141"/>
      <c r="X7" s="141"/>
      <c r="Y7" s="142"/>
      <c r="AA7" s="102" t="s">
        <v>49</v>
      </c>
      <c r="AB7" s="101" t="str">
        <f t="shared" si="0"/>
        <v>L108</v>
      </c>
      <c r="AC7" s="86">
        <v>2.2599999999999998</v>
      </c>
      <c r="AD7" s="89"/>
    </row>
    <row r="8" spans="1:33" ht="15" customHeight="1" thickTop="1" thickBot="1" x14ac:dyDescent="0.3">
      <c r="A8" s="1"/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5"/>
      <c r="Q8" s="97" t="str">
        <f t="shared" si="1"/>
        <v>L108</v>
      </c>
      <c r="R8" s="84" t="s">
        <v>130</v>
      </c>
      <c r="S8" s="88">
        <v>350</v>
      </c>
      <c r="U8" s="116"/>
      <c r="V8" s="117"/>
      <c r="W8" s="117"/>
      <c r="X8" s="117"/>
      <c r="Y8" s="118"/>
      <c r="AA8" s="102" t="s">
        <v>50</v>
      </c>
      <c r="AB8" s="101" t="str">
        <f t="shared" si="0"/>
        <v>L107</v>
      </c>
      <c r="AC8" s="86"/>
      <c r="AD8" s="89">
        <v>2.2599999999999998</v>
      </c>
    </row>
    <row r="9" spans="1:33" ht="18.75" thickBot="1" x14ac:dyDescent="0.3">
      <c r="A9" s="1"/>
      <c r="B9" s="4"/>
      <c r="D9" s="10" t="s">
        <v>62</v>
      </c>
      <c r="E9" s="11">
        <f>W10</f>
        <v>120</v>
      </c>
      <c r="F9" s="134" t="s">
        <v>91</v>
      </c>
      <c r="G9" s="134"/>
      <c r="H9" s="134"/>
      <c r="I9" s="134"/>
      <c r="J9" s="134"/>
      <c r="K9" s="134"/>
      <c r="L9" s="12">
        <f>V77</f>
        <v>18475.5</v>
      </c>
      <c r="M9" s="5"/>
      <c r="Q9" s="97" t="str">
        <f t="shared" si="1"/>
        <v>L107</v>
      </c>
      <c r="R9" s="84" t="s">
        <v>131</v>
      </c>
      <c r="S9" s="88">
        <v>270</v>
      </c>
      <c r="AA9" s="102" t="s">
        <v>51</v>
      </c>
      <c r="AB9" s="101" t="str">
        <f t="shared" si="0"/>
        <v>L106</v>
      </c>
      <c r="AC9" s="86">
        <v>2.2599999999999998</v>
      </c>
      <c r="AD9" s="89"/>
    </row>
    <row r="10" spans="1:33" ht="15.75" customHeight="1" x14ac:dyDescent="0.25">
      <c r="A10" s="1"/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Q10" s="97" t="str">
        <f t="shared" si="1"/>
        <v>L106</v>
      </c>
      <c r="R10" s="84" t="s">
        <v>132</v>
      </c>
      <c r="S10" s="88">
        <v>265</v>
      </c>
      <c r="U10" s="153" t="s">
        <v>62</v>
      </c>
      <c r="V10" s="154"/>
      <c r="W10" s="136">
        <v>120</v>
      </c>
      <c r="X10" s="137"/>
      <c r="AA10" s="102" t="s">
        <v>52</v>
      </c>
      <c r="AB10" s="101" t="str">
        <f t="shared" si="0"/>
        <v>L102</v>
      </c>
      <c r="AC10" s="86"/>
      <c r="AD10" s="89">
        <v>2.2599999999999998</v>
      </c>
    </row>
    <row r="11" spans="1:33" ht="18.75" thickBot="1" x14ac:dyDescent="0.3">
      <c r="A11" s="1"/>
      <c r="B11" s="4"/>
      <c r="C11" s="134" t="s">
        <v>92</v>
      </c>
      <c r="D11" s="134"/>
      <c r="E11" s="13">
        <f>AG79</f>
        <v>3.9506833182640149</v>
      </c>
      <c r="F11" s="1"/>
      <c r="G11" s="135" t="s">
        <v>94</v>
      </c>
      <c r="H11" s="135"/>
      <c r="I11" s="135"/>
      <c r="J11" s="135"/>
      <c r="K11" s="135"/>
      <c r="L11" s="14" t="str">
        <f>AA79</f>
        <v>#2</v>
      </c>
      <c r="M11" s="5"/>
      <c r="Q11" s="97" t="str">
        <f t="shared" si="1"/>
        <v>L102</v>
      </c>
      <c r="R11" s="84" t="s">
        <v>133</v>
      </c>
      <c r="S11" s="88">
        <v>260</v>
      </c>
      <c r="U11" s="155"/>
      <c r="V11" s="156"/>
      <c r="W11" s="138"/>
      <c r="X11" s="139"/>
      <c r="AA11" s="102" t="s">
        <v>53</v>
      </c>
      <c r="AB11" s="101" t="str">
        <f t="shared" si="0"/>
        <v>L101</v>
      </c>
      <c r="AC11" s="86">
        <v>2.2599999999999998</v>
      </c>
      <c r="AD11" s="89"/>
    </row>
    <row r="12" spans="1:33" ht="15.75" x14ac:dyDescent="0.25">
      <c r="A12" s="1"/>
      <c r="B12" s="9"/>
      <c r="D12" s="1"/>
      <c r="E12" s="1"/>
      <c r="F12" s="1"/>
      <c r="G12" s="1"/>
      <c r="H12" s="1"/>
      <c r="I12" s="1"/>
      <c r="J12" s="1"/>
      <c r="K12" s="1"/>
      <c r="L12" s="1"/>
      <c r="M12" s="5"/>
      <c r="Q12" s="97" t="str">
        <f t="shared" si="1"/>
        <v/>
      </c>
      <c r="R12" s="84"/>
      <c r="S12" s="88"/>
      <c r="AA12" s="102" t="s">
        <v>54</v>
      </c>
      <c r="AB12" s="101" t="str">
        <f t="shared" si="0"/>
        <v/>
      </c>
      <c r="AC12" s="89"/>
      <c r="AD12" s="89"/>
    </row>
    <row r="13" spans="1:33" ht="18" x14ac:dyDescent="0.25">
      <c r="A13" s="1"/>
      <c r="B13" s="4"/>
      <c r="C13" s="134" t="s">
        <v>93</v>
      </c>
      <c r="D13" s="134"/>
      <c r="E13" s="15">
        <f>AK79</f>
        <v>3.2922360985533458E-2</v>
      </c>
      <c r="F13" s="1"/>
      <c r="G13" s="1"/>
      <c r="H13" s="1"/>
      <c r="I13" s="1"/>
      <c r="J13" s="1"/>
      <c r="K13" s="1"/>
      <c r="L13" s="1"/>
      <c r="M13" s="5"/>
      <c r="Q13" s="97" t="str">
        <f t="shared" si="1"/>
        <v/>
      </c>
      <c r="R13" s="84"/>
      <c r="S13" s="88"/>
      <c r="AA13" s="102" t="s">
        <v>55</v>
      </c>
      <c r="AB13" s="101" t="str">
        <f t="shared" si="0"/>
        <v/>
      </c>
      <c r="AC13" s="86"/>
      <c r="AD13" s="89"/>
    </row>
    <row r="14" spans="1:33" ht="15.75" x14ac:dyDescent="0.25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  <c r="Q14" s="97" t="str">
        <f t="shared" si="1"/>
        <v/>
      </c>
      <c r="R14" s="84"/>
      <c r="S14" s="88"/>
      <c r="AA14" s="102" t="s">
        <v>56</v>
      </c>
      <c r="AB14" s="101" t="str">
        <f t="shared" si="0"/>
        <v/>
      </c>
      <c r="AC14" s="89"/>
      <c r="AD14" s="89"/>
    </row>
    <row r="15" spans="1:33" ht="18" x14ac:dyDescent="0.25">
      <c r="A15" s="1"/>
      <c r="B15" s="4"/>
      <c r="C15" s="135" t="s">
        <v>117</v>
      </c>
      <c r="D15" s="135"/>
      <c r="E15" s="135"/>
      <c r="F15" s="135"/>
      <c r="G15" s="135"/>
      <c r="H15" s="135"/>
      <c r="I15" s="135"/>
      <c r="J15" s="135"/>
      <c r="K15" s="135"/>
      <c r="L15" s="15">
        <f>AG81</f>
        <v>0.65844721971066911</v>
      </c>
      <c r="M15" s="5"/>
      <c r="Q15" s="97" t="str">
        <f t="shared" si="1"/>
        <v/>
      </c>
      <c r="R15" s="84"/>
      <c r="S15" s="88"/>
      <c r="AA15" s="102" t="s">
        <v>57</v>
      </c>
      <c r="AB15" s="101" t="str">
        <f t="shared" si="0"/>
        <v/>
      </c>
      <c r="AC15" s="86"/>
      <c r="AD15" s="89"/>
    </row>
    <row r="16" spans="1:33" ht="15" customHeight="1" x14ac:dyDescent="0.25">
      <c r="A16" s="1"/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  <c r="Q16" s="97" t="str">
        <f t="shared" si="1"/>
        <v/>
      </c>
      <c r="R16" s="90"/>
      <c r="S16" s="88"/>
      <c r="AA16" s="102" t="s">
        <v>58</v>
      </c>
      <c r="AB16" s="101" t="str">
        <f t="shared" si="0"/>
        <v/>
      </c>
      <c r="AC16" s="86"/>
      <c r="AD16" s="89"/>
    </row>
    <row r="17" spans="1:30" ht="15" customHeight="1" x14ac:dyDescent="0.25">
      <c r="A17" s="1"/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5"/>
      <c r="Q17" s="97" t="str">
        <f t="shared" si="1"/>
        <v/>
      </c>
      <c r="R17" s="84"/>
      <c r="S17" s="85"/>
      <c r="AA17" s="102" t="s">
        <v>59</v>
      </c>
      <c r="AB17" s="101" t="str">
        <f t="shared" si="0"/>
        <v/>
      </c>
      <c r="AC17" s="86"/>
      <c r="AD17" s="89"/>
    </row>
    <row r="18" spans="1:30" ht="15.75" customHeight="1" thickBot="1" x14ac:dyDescent="0.3">
      <c r="A18" s="1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5"/>
      <c r="Q18" s="98" t="str">
        <f t="shared" si="1"/>
        <v/>
      </c>
      <c r="R18" s="91"/>
      <c r="S18" s="92"/>
      <c r="AA18" s="102" t="s">
        <v>60</v>
      </c>
      <c r="AB18" s="101" t="str">
        <f t="shared" si="0"/>
        <v/>
      </c>
      <c r="AC18" s="93"/>
      <c r="AD18" s="94"/>
    </row>
    <row r="19" spans="1:30" ht="15" customHeight="1" thickBot="1" x14ac:dyDescent="0.3">
      <c r="A19" s="1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30" ht="15" customHeight="1" thickBot="1" x14ac:dyDescent="0.3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5"/>
      <c r="S20" s="144" t="s">
        <v>115</v>
      </c>
      <c r="T20" s="145"/>
      <c r="U20" s="145"/>
      <c r="V20" s="145"/>
      <c r="W20" s="145"/>
      <c r="X20" s="145"/>
      <c r="Y20" s="145"/>
      <c r="Z20" s="145"/>
      <c r="AA20" s="145"/>
      <c r="AB20" s="146"/>
    </row>
    <row r="21" spans="1:30" ht="15" customHeight="1" x14ac:dyDescent="0.25">
      <c r="A21" s="1"/>
      <c r="B21" s="4"/>
      <c r="C21" s="125" t="s">
        <v>116</v>
      </c>
      <c r="D21" s="126"/>
      <c r="E21" s="126"/>
      <c r="F21" s="126"/>
      <c r="G21" s="126"/>
      <c r="H21" s="126"/>
      <c r="I21" s="126"/>
      <c r="J21" s="126"/>
      <c r="K21" s="126"/>
      <c r="L21" s="127"/>
      <c r="M21" s="5"/>
      <c r="S21" s="147"/>
      <c r="T21" s="148"/>
      <c r="U21" s="148"/>
      <c r="V21" s="148"/>
      <c r="W21" s="148"/>
      <c r="X21" s="148"/>
      <c r="Y21" s="148"/>
      <c r="Z21" s="148"/>
      <c r="AA21" s="148"/>
      <c r="AB21" s="149"/>
    </row>
    <row r="22" spans="1:30" ht="15" customHeight="1" x14ac:dyDescent="0.25">
      <c r="A22" s="1"/>
      <c r="B22" s="4"/>
      <c r="C22" s="128"/>
      <c r="D22" s="129"/>
      <c r="E22" s="129"/>
      <c r="F22" s="129"/>
      <c r="G22" s="129"/>
      <c r="H22" s="129"/>
      <c r="I22" s="129"/>
      <c r="J22" s="129"/>
      <c r="K22" s="129"/>
      <c r="L22" s="130"/>
      <c r="M22" s="5"/>
      <c r="S22" s="147"/>
      <c r="T22" s="148"/>
      <c r="U22" s="148"/>
      <c r="V22" s="148"/>
      <c r="W22" s="148"/>
      <c r="X22" s="148"/>
      <c r="Y22" s="148"/>
      <c r="Z22" s="148"/>
      <c r="AA22" s="148"/>
      <c r="AB22" s="149"/>
    </row>
    <row r="23" spans="1:30" ht="16.5" customHeight="1" x14ac:dyDescent="0.25">
      <c r="A23" s="1"/>
      <c r="B23" s="4"/>
      <c r="C23" s="128"/>
      <c r="D23" s="129"/>
      <c r="E23" s="129"/>
      <c r="F23" s="129"/>
      <c r="G23" s="129"/>
      <c r="H23" s="129"/>
      <c r="I23" s="129"/>
      <c r="J23" s="129"/>
      <c r="K23" s="129"/>
      <c r="L23" s="130"/>
      <c r="M23" s="5"/>
      <c r="S23" s="147"/>
      <c r="T23" s="148"/>
      <c r="U23" s="148"/>
      <c r="V23" s="148"/>
      <c r="W23" s="148"/>
      <c r="X23" s="148"/>
      <c r="Y23" s="148"/>
      <c r="Z23" s="148"/>
      <c r="AA23" s="148"/>
      <c r="AB23" s="149"/>
    </row>
    <row r="24" spans="1:30" ht="16.5" customHeight="1" thickBot="1" x14ac:dyDescent="0.3">
      <c r="A24" s="1"/>
      <c r="B24" s="4"/>
      <c r="C24" s="128"/>
      <c r="D24" s="129"/>
      <c r="E24" s="129"/>
      <c r="F24" s="129"/>
      <c r="G24" s="129"/>
      <c r="H24" s="129"/>
      <c r="I24" s="129"/>
      <c r="J24" s="129"/>
      <c r="K24" s="129"/>
      <c r="L24" s="130"/>
      <c r="M24" s="5"/>
      <c r="S24" s="150"/>
      <c r="T24" s="151"/>
      <c r="U24" s="151"/>
      <c r="V24" s="151"/>
      <c r="W24" s="151"/>
      <c r="X24" s="151"/>
      <c r="Y24" s="151"/>
      <c r="Z24" s="151"/>
      <c r="AA24" s="151"/>
      <c r="AB24" s="152"/>
    </row>
    <row r="25" spans="1:30" ht="16.5" thickBot="1" x14ac:dyDescent="0.3">
      <c r="A25" s="1"/>
      <c r="B25" s="4"/>
      <c r="C25" s="131"/>
      <c r="D25" s="132"/>
      <c r="E25" s="132"/>
      <c r="F25" s="132"/>
      <c r="G25" s="132"/>
      <c r="H25" s="132"/>
      <c r="I25" s="132"/>
      <c r="J25" s="132"/>
      <c r="K25" s="132"/>
      <c r="L25" s="133"/>
      <c r="M25" s="5"/>
    </row>
    <row r="26" spans="1:30" ht="15.75" x14ac:dyDescent="0.25">
      <c r="A26" s="1"/>
      <c r="B26" s="9"/>
      <c r="M26" s="5"/>
    </row>
    <row r="27" spans="1:30" ht="15.75" x14ac:dyDescent="0.25">
      <c r="A27" s="1"/>
      <c r="B27" s="186" t="s">
        <v>108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</row>
    <row r="28" spans="1:30" ht="21" customHeight="1" thickBot="1" x14ac:dyDescent="0.3">
      <c r="A28" s="1"/>
      <c r="B28" s="189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1"/>
    </row>
    <row r="29" spans="1:30" ht="15" customHeight="1" thickTop="1" thickBot="1" x14ac:dyDescent="0.3">
      <c r="A29" s="1"/>
      <c r="B29" s="4"/>
      <c r="M29" s="5"/>
    </row>
    <row r="30" spans="1:30" ht="15" customHeight="1" x14ac:dyDescent="0.25">
      <c r="A30" s="1"/>
      <c r="B30" s="4"/>
      <c r="C30" s="192" t="s">
        <v>112</v>
      </c>
      <c r="D30" s="193"/>
      <c r="E30" s="193"/>
      <c r="F30" s="193"/>
      <c r="G30" s="193"/>
      <c r="H30" s="193"/>
      <c r="I30" s="193"/>
      <c r="J30" s="193"/>
      <c r="K30" s="193"/>
      <c r="L30" s="194"/>
      <c r="M30" s="5"/>
    </row>
    <row r="31" spans="1:30" ht="16.5" thickBot="1" x14ac:dyDescent="0.3">
      <c r="A31" s="1"/>
      <c r="B31" s="9"/>
      <c r="C31" s="195"/>
      <c r="D31" s="196"/>
      <c r="E31" s="196"/>
      <c r="F31" s="196"/>
      <c r="G31" s="196"/>
      <c r="H31" s="196"/>
      <c r="I31" s="196"/>
      <c r="J31" s="196"/>
      <c r="K31" s="196"/>
      <c r="L31" s="197"/>
      <c r="M31" s="5"/>
    </row>
    <row r="32" spans="1:30" ht="15.75" x14ac:dyDescent="0.25">
      <c r="A32" s="1"/>
      <c r="B32" s="9"/>
      <c r="M32" s="5"/>
    </row>
    <row r="33" spans="1:38" ht="16.5" thickBot="1" x14ac:dyDescent="0.3">
      <c r="A33" s="1"/>
      <c r="B33" s="9"/>
      <c r="C33" s="20" t="s">
        <v>109</v>
      </c>
      <c r="D33" s="21" t="s">
        <v>110</v>
      </c>
      <c r="F33" s="165" t="s">
        <v>119</v>
      </c>
      <c r="G33" s="166"/>
      <c r="H33" s="21" t="s">
        <v>110</v>
      </c>
      <c r="I33" s="22"/>
      <c r="J33" s="165" t="s">
        <v>118</v>
      </c>
      <c r="K33" s="166"/>
      <c r="L33" s="21" t="s">
        <v>110</v>
      </c>
      <c r="M33" s="5"/>
    </row>
    <row r="34" spans="1:38" ht="16.5" thickBot="1" x14ac:dyDescent="0.3">
      <c r="A34" s="1"/>
      <c r="B34" s="9"/>
      <c r="C34" s="23" t="s">
        <v>97</v>
      </c>
      <c r="D34" s="24">
        <f>AO67</f>
        <v>0.20539906103286384</v>
      </c>
      <c r="F34" s="167" t="s">
        <v>97</v>
      </c>
      <c r="G34" s="168"/>
      <c r="H34" s="25">
        <f>AO59</f>
        <v>0.24356297842727903</v>
      </c>
      <c r="I34" s="26"/>
      <c r="J34" s="167" t="s">
        <v>97</v>
      </c>
      <c r="K34" s="168"/>
      <c r="L34" s="24">
        <f>AT59</f>
        <v>0.21270130659374051</v>
      </c>
      <c r="M34" s="5"/>
    </row>
    <row r="35" spans="1:38" ht="15.75" x14ac:dyDescent="0.25">
      <c r="A35" s="1"/>
      <c r="B35" s="9"/>
      <c r="C35" s="27" t="s">
        <v>98</v>
      </c>
      <c r="D35" s="24">
        <f>AO68</f>
        <v>0.14385532264693793</v>
      </c>
      <c r="F35" s="169" t="s">
        <v>98</v>
      </c>
      <c r="G35" s="170"/>
      <c r="H35" s="25">
        <f>AO60</f>
        <v>0.16994416120417577</v>
      </c>
      <c r="I35" s="26"/>
      <c r="J35" s="169" t="s">
        <v>98</v>
      </c>
      <c r="K35" s="170"/>
      <c r="L35" s="24">
        <f t="shared" ref="L35:L38" si="2">AT60</f>
        <v>0.14909478168264109</v>
      </c>
      <c r="M35" s="5"/>
      <c r="U35" s="177" t="s">
        <v>83</v>
      </c>
      <c r="V35" s="178"/>
      <c r="W35" s="178"/>
      <c r="X35" s="178"/>
      <c r="Y35" s="178"/>
      <c r="Z35" s="179"/>
    </row>
    <row r="36" spans="1:38" ht="16.5" thickBot="1" x14ac:dyDescent="0.3">
      <c r="A36" s="1"/>
      <c r="B36" s="9"/>
      <c r="C36" s="27" t="s">
        <v>99</v>
      </c>
      <c r="D36" s="24">
        <f>AO69</f>
        <v>9.3345779437258303E-2</v>
      </c>
      <c r="F36" s="169" t="s">
        <v>99</v>
      </c>
      <c r="G36" s="170"/>
      <c r="H36" s="25">
        <f>AO61</f>
        <v>0.10866190624029803</v>
      </c>
      <c r="I36" s="26"/>
      <c r="J36" s="169" t="s">
        <v>99</v>
      </c>
      <c r="K36" s="170"/>
      <c r="L36" s="24">
        <f t="shared" si="2"/>
        <v>9.6312603192074839E-2</v>
      </c>
      <c r="M36" s="5"/>
      <c r="U36" s="180"/>
      <c r="V36" s="181"/>
      <c r="W36" s="181"/>
      <c r="X36" s="181"/>
      <c r="Y36" s="181"/>
      <c r="Z36" s="182"/>
    </row>
    <row r="37" spans="1:38" ht="15.75" x14ac:dyDescent="0.25">
      <c r="A37" s="1"/>
      <c r="B37" s="4"/>
      <c r="C37" s="27" t="s">
        <v>100</v>
      </c>
      <c r="D37" s="24">
        <f>AO70</f>
        <v>6.9930069930069921E-2</v>
      </c>
      <c r="F37" s="169" t="s">
        <v>100</v>
      </c>
      <c r="G37" s="170"/>
      <c r="H37" s="25">
        <f>AO62</f>
        <v>8.0570902394106803E-2</v>
      </c>
      <c r="I37" s="26"/>
      <c r="J37" s="169" t="s">
        <v>100</v>
      </c>
      <c r="K37" s="170"/>
      <c r="L37" s="24">
        <f t="shared" si="2"/>
        <v>7.1890726096333568E-2</v>
      </c>
      <c r="M37" s="5"/>
    </row>
    <row r="38" spans="1:38" ht="15.75" x14ac:dyDescent="0.25">
      <c r="A38" s="1"/>
      <c r="B38" s="4"/>
      <c r="C38" s="28" t="s">
        <v>101</v>
      </c>
      <c r="D38" s="29">
        <f>AO71</f>
        <v>5.4339388293743206E-2</v>
      </c>
      <c r="F38" s="171" t="s">
        <v>101</v>
      </c>
      <c r="G38" s="172"/>
      <c r="H38" s="30">
        <f>AO63</f>
        <v>6.2178006750755022E-2</v>
      </c>
      <c r="I38" s="26"/>
      <c r="J38" s="171" t="s">
        <v>101</v>
      </c>
      <c r="K38" s="172"/>
      <c r="L38" s="29">
        <f t="shared" si="2"/>
        <v>5.5759120599012266E-2</v>
      </c>
      <c r="M38" s="5"/>
    </row>
    <row r="39" spans="1:38" ht="16.5" thickBot="1" x14ac:dyDescent="0.3">
      <c r="A39" s="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  <c r="AL39" s="2" t="s">
        <v>102</v>
      </c>
    </row>
    <row r="40" spans="1:38" ht="17.25" thickTop="1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38" ht="15.75" hidden="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38" ht="15.75" hidden="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38" ht="15.75" hidden="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38" ht="16.5" hidden="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38" ht="15.75" hidden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38" ht="15.75" hidden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8" ht="15.75" hidden="1" x14ac:dyDescent="0.25">
      <c r="A47" s="1"/>
      <c r="J47" s="1"/>
      <c r="K47" s="1"/>
      <c r="L47" s="1"/>
    </row>
    <row r="48" spans="1:38" ht="15.75" hidden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46" ht="15.75" hidden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46" hidden="1" x14ac:dyDescent="0.25">
      <c r="G50" s="19"/>
    </row>
    <row r="51" spans="1:46" hidden="1" x14ac:dyDescent="0.25">
      <c r="G51" s="19"/>
    </row>
    <row r="52" spans="1:46" hidden="1" x14ac:dyDescent="0.25"/>
    <row r="53" spans="1:46" hidden="1" x14ac:dyDescent="0.25"/>
    <row r="54" spans="1:46" hidden="1" x14ac:dyDescent="0.25"/>
    <row r="55" spans="1:46" hidden="1" x14ac:dyDescent="0.25"/>
    <row r="56" spans="1:46" hidden="1" x14ac:dyDescent="0.25">
      <c r="N56" s="2" t="s">
        <v>81</v>
      </c>
    </row>
    <row r="57" spans="1:46" ht="19.5" thickBot="1" x14ac:dyDescent="0.35">
      <c r="R57" s="184" t="s">
        <v>10</v>
      </c>
      <c r="S57" s="184"/>
      <c r="U57" s="185" t="s">
        <v>6</v>
      </c>
      <c r="V57" s="185"/>
      <c r="W57" s="185"/>
      <c r="X57" s="2" t="s">
        <v>8</v>
      </c>
      <c r="Y57" s="2" t="s">
        <v>9</v>
      </c>
      <c r="AF57" s="106" t="s">
        <v>103</v>
      </c>
      <c r="AG57" s="107"/>
      <c r="AH57" s="107"/>
      <c r="AI57" s="108"/>
      <c r="AL57" s="106" t="s">
        <v>106</v>
      </c>
      <c r="AM57" s="107"/>
      <c r="AN57" s="107"/>
      <c r="AO57" s="108"/>
      <c r="AQ57" s="106" t="s">
        <v>120</v>
      </c>
      <c r="AR57" s="107"/>
      <c r="AS57" s="107"/>
      <c r="AT57" s="108"/>
    </row>
    <row r="58" spans="1:46" ht="17.25" x14ac:dyDescent="0.25">
      <c r="N58" s="103" t="s">
        <v>0</v>
      </c>
      <c r="O58" s="103" t="s">
        <v>1</v>
      </c>
      <c r="P58" s="103" t="s">
        <v>3</v>
      </c>
      <c r="R58" s="104" t="s">
        <v>19</v>
      </c>
      <c r="S58" s="104" t="s">
        <v>20</v>
      </c>
      <c r="U58" s="103" t="s">
        <v>4</v>
      </c>
      <c r="V58" s="103" t="s">
        <v>7</v>
      </c>
      <c r="W58" s="103" t="s">
        <v>5</v>
      </c>
      <c r="Z58" s="2" t="s">
        <v>16</v>
      </c>
      <c r="AF58" s="38"/>
      <c r="AG58" s="39" t="s">
        <v>104</v>
      </c>
      <c r="AH58" s="40" t="s">
        <v>105</v>
      </c>
      <c r="AI58" s="41"/>
      <c r="AL58" s="42"/>
      <c r="AM58" s="43">
        <v>1</v>
      </c>
      <c r="AN58" s="43">
        <v>0.26</v>
      </c>
      <c r="AO58" s="44" t="s">
        <v>111</v>
      </c>
      <c r="AQ58" s="42"/>
      <c r="AR58" s="43">
        <v>1</v>
      </c>
      <c r="AS58" s="43">
        <v>0.26</v>
      </c>
      <c r="AT58" s="44" t="s">
        <v>111</v>
      </c>
    </row>
    <row r="59" spans="1:46" x14ac:dyDescent="0.25">
      <c r="N59" s="2" t="str">
        <f t="shared" ref="N59:N73" si="3">Q4</f>
        <v>LCC</v>
      </c>
      <c r="O59" s="2" t="str">
        <f t="shared" ref="O59:O73" si="4">R4</f>
        <v>JW</v>
      </c>
      <c r="P59" s="2">
        <f t="shared" ref="P59:P73" si="5">S4</f>
        <v>765</v>
      </c>
      <c r="R59" s="2">
        <f t="shared" ref="R59:R73" si="6">AC4</f>
        <v>2.2599999999999998</v>
      </c>
      <c r="S59" s="2">
        <f t="shared" ref="S59:S73" si="7">-AD4</f>
        <v>-4.5199999999999996</v>
      </c>
      <c r="U59" s="2">
        <f t="shared" ref="U59:U70" si="8">U60+R59</f>
        <v>11.299999999999999</v>
      </c>
      <c r="V59" s="2">
        <f t="shared" ref="V59:V61" si="9">-(W59+U59)</f>
        <v>0</v>
      </c>
      <c r="W59" s="2">
        <f t="shared" ref="W59:W70" si="10">S59+W60</f>
        <v>-11.299999999999999</v>
      </c>
      <c r="Z59" s="2" t="s">
        <v>17</v>
      </c>
      <c r="AF59" s="48" t="s">
        <v>37</v>
      </c>
      <c r="AG59" s="2">
        <v>211600</v>
      </c>
      <c r="AH59" s="2">
        <v>0.47539999999999999</v>
      </c>
      <c r="AI59" s="41"/>
      <c r="AL59" s="49" t="s">
        <v>97</v>
      </c>
      <c r="AM59" s="2">
        <v>2.8740000000000001</v>
      </c>
      <c r="AN59" s="50">
        <f>0.26*AM59</f>
        <v>0.74724000000000002</v>
      </c>
      <c r="AO59" s="51">
        <f>((IF(AA79=AF67,AH67,(IF(AA79=AF66,AH66,IF(AA79=AF65,AH65,IF(AA79=AF64,AH64,IF(AA79=AF63,AH63,IF(AA79=AF62,AH62,IF(AA79=AF61,AH61,IF(AA79=AF60,AH60,AH59))))))))))*4)/AM59</f>
        <v>0.24356297842727903</v>
      </c>
      <c r="AQ59" s="49" t="s">
        <v>97</v>
      </c>
      <c r="AR59" s="2">
        <v>3.2909999999999999</v>
      </c>
      <c r="AS59" s="50">
        <f>0.26*AR59</f>
        <v>0.85565999999999998</v>
      </c>
      <c r="AT59" s="51">
        <f>((IF(AA79=AF67,AH67,(IF(AA79=AF66,AH66,IF(AA79=AF65,AH65,IF(AA79=AF64,AH64,IF(AA79=AF63,AH63,IF(AA79=AF62,AH62,IF(AA79=AF61,AH61,IF(AA79=AF60,AH60,AH59))))))))))*4)/AR59</f>
        <v>0.21270130659374051</v>
      </c>
    </row>
    <row r="60" spans="1:46" x14ac:dyDescent="0.25">
      <c r="N60" s="2" t="str">
        <f t="shared" si="3"/>
        <v>JW</v>
      </c>
      <c r="O60" s="2" t="str">
        <f t="shared" si="4"/>
        <v>L120</v>
      </c>
      <c r="P60" s="2">
        <f t="shared" si="5"/>
        <v>115</v>
      </c>
      <c r="R60" s="2">
        <f t="shared" si="6"/>
        <v>2.2599999999999998</v>
      </c>
      <c r="S60" s="2">
        <f t="shared" si="7"/>
        <v>0</v>
      </c>
      <c r="U60" s="2">
        <f t="shared" si="8"/>
        <v>9.0399999999999991</v>
      </c>
      <c r="V60" s="2">
        <f>-(W60+U60)</f>
        <v>-2.2599999999999998</v>
      </c>
      <c r="W60" s="2">
        <f t="shared" si="10"/>
        <v>-6.7799999999999994</v>
      </c>
      <c r="Z60" s="2" t="s">
        <v>18</v>
      </c>
      <c r="AF60" s="48" t="s">
        <v>36</v>
      </c>
      <c r="AG60" s="2">
        <v>167800</v>
      </c>
      <c r="AH60" s="2">
        <v>0.40720000000000001</v>
      </c>
      <c r="AI60" s="41"/>
      <c r="AL60" s="49" t="s">
        <v>98</v>
      </c>
      <c r="AM60" s="2">
        <v>4.1189999999999998</v>
      </c>
      <c r="AN60" s="50">
        <f t="shared" ref="AN60:AN62" si="11">0.26*AM60</f>
        <v>1.07094</v>
      </c>
      <c r="AO60" s="51">
        <f>((IF(AA79=AF67,AH67,(IF(AA79=AF66,AH66,IF(AA79=AF65,AH65,IF(AA79=AF64,AH64,IF(AA79=AF63,AH63,IF(AA79=AF62,AH62,IF(AA79=AF61,AH61,IF(AA79=AF60,AH60,AH59))))))))))*4)/AM60</f>
        <v>0.16994416120417577</v>
      </c>
      <c r="AQ60" s="49" t="s">
        <v>98</v>
      </c>
      <c r="AR60" s="2">
        <v>4.6950000000000003</v>
      </c>
      <c r="AS60" s="50">
        <f t="shared" ref="AS60:AS62" si="12">0.26*AR60</f>
        <v>1.2207000000000001</v>
      </c>
      <c r="AT60" s="51">
        <f>((IF(AA79=AF67,AH67,(IF(AA79=AF66,AH66,IF(AA79=AF65,AH65,IF(AA79=AF64,AH64,IF(AA79=AF63,AH63,IF(AA79=AF62,AH62,IF(AA79=AF61,AH61,IF(AA79=AF60,AH60,AH59))))))))))*4)/AR60</f>
        <v>0.14909478168264109</v>
      </c>
    </row>
    <row r="61" spans="1:46" x14ac:dyDescent="0.25">
      <c r="N61" s="2" t="str">
        <f t="shared" si="3"/>
        <v>L120</v>
      </c>
      <c r="O61" s="2" t="str">
        <f t="shared" si="4"/>
        <v>L119</v>
      </c>
      <c r="P61" s="2">
        <f t="shared" si="5"/>
        <v>160</v>
      </c>
      <c r="R61" s="2">
        <f t="shared" si="6"/>
        <v>0</v>
      </c>
      <c r="S61" s="2">
        <f t="shared" si="7"/>
        <v>-2.2599999999999998</v>
      </c>
      <c r="T61" s="19"/>
      <c r="U61" s="2">
        <f t="shared" si="8"/>
        <v>6.7799999999999994</v>
      </c>
      <c r="V61" s="2">
        <f t="shared" si="9"/>
        <v>0</v>
      </c>
      <c r="W61" s="2">
        <f t="shared" si="10"/>
        <v>-6.7799999999999994</v>
      </c>
      <c r="AF61" s="48" t="s">
        <v>35</v>
      </c>
      <c r="AG61" s="2">
        <v>133100</v>
      </c>
      <c r="AH61" s="2">
        <v>0.65049999999999997</v>
      </c>
      <c r="AI61" s="41"/>
      <c r="AL61" s="49" t="s">
        <v>99</v>
      </c>
      <c r="AM61" s="2">
        <v>6.4420000000000002</v>
      </c>
      <c r="AN61" s="50">
        <f t="shared" si="11"/>
        <v>1.6749200000000002</v>
      </c>
      <c r="AO61" s="51">
        <f>((IF(AA79=AF67,AH67,(IF(AA79=AF66,AH66,IF(AA79=AF65,AH65,IF(AA79=AF64,AH64,IF(AA79=AF63,AH63,IF(AA79=AF62,AH62,IF(AA79=AF61,AH61,IF(AA79=AF60,AH60,AH59))))))))))*4)/AM61</f>
        <v>0.10866190624029803</v>
      </c>
      <c r="AQ61" s="49" t="s">
        <v>99</v>
      </c>
      <c r="AR61" s="2">
        <v>7.2679999999999998</v>
      </c>
      <c r="AS61" s="50">
        <f t="shared" si="12"/>
        <v>1.88968</v>
      </c>
      <c r="AT61" s="51">
        <f>((IF(AA79=AF67,AH67,(IF(AA79=AF66,AH66,IF(AA79=AF65,AH65,IF(AA79=AF64,AH64,IF(AA79=AF63,AH63,IF(AA79=AF62,AH62,IF(AA79=AF61,AH61,IF(AA79=AF60,AH60,AH59))))))))))*4)/AR61</f>
        <v>9.6312603192074839E-2</v>
      </c>
    </row>
    <row r="62" spans="1:46" x14ac:dyDescent="0.25">
      <c r="N62" s="2" t="str">
        <f t="shared" si="3"/>
        <v>L119</v>
      </c>
      <c r="O62" s="2" t="str">
        <f t="shared" si="4"/>
        <v>L108</v>
      </c>
      <c r="P62" s="2">
        <f t="shared" si="5"/>
        <v>250</v>
      </c>
      <c r="R62" s="2">
        <f t="shared" si="6"/>
        <v>2.2599999999999998</v>
      </c>
      <c r="S62" s="2">
        <f t="shared" si="7"/>
        <v>0</v>
      </c>
      <c r="T62" s="19"/>
      <c r="U62" s="2">
        <f t="shared" si="8"/>
        <v>6.7799999999999994</v>
      </c>
      <c r="V62" s="2">
        <f>-(W62+U62)</f>
        <v>-2.2599999999999998</v>
      </c>
      <c r="W62" s="2">
        <f t="shared" si="10"/>
        <v>-4.5199999999999996</v>
      </c>
      <c r="AF62" s="48" t="s">
        <v>34</v>
      </c>
      <c r="AG62" s="2">
        <v>105600</v>
      </c>
      <c r="AH62" s="2">
        <v>0.3039</v>
      </c>
      <c r="AI62" s="41"/>
      <c r="AL62" s="49" t="s">
        <v>100</v>
      </c>
      <c r="AM62" s="2">
        <v>8.6880000000000006</v>
      </c>
      <c r="AN62" s="50">
        <f t="shared" si="11"/>
        <v>2.2588800000000004</v>
      </c>
      <c r="AO62" s="51">
        <f>((IF(AA79=AF67,AH67,(IF(AA79=AF66,AH66,IF(AA79=AF65,AH65,IF(AA79=AF64,AH64,IF(AA79=AF63,AH63,IF(AA79=AF62,AH62,IF(AA79=AF61,AH61,IF(AA79=AF60,AH60,AH59))))))))))*4)/AM62</f>
        <v>8.0570902394106803E-2</v>
      </c>
      <c r="AQ62" s="49" t="s">
        <v>100</v>
      </c>
      <c r="AR62" s="2">
        <v>9.7370000000000001</v>
      </c>
      <c r="AS62" s="50">
        <f t="shared" si="12"/>
        <v>2.5316200000000002</v>
      </c>
      <c r="AT62" s="51">
        <f>((IF(AA79=AF67,AH67,(IF(AA79=AF66,AH66,IF(AA79=AF65,AH65,IF(AA79=AF64,AH64,IF(AA79=AF63,AH63,IF(AA79=AF62,AH62,IF(AA79=AF61,AH61,IF(AA79=AF60,AH60,AH59))))))))))*4)/AR62</f>
        <v>7.1890726096333568E-2</v>
      </c>
    </row>
    <row r="63" spans="1:46" ht="15.75" thickBot="1" x14ac:dyDescent="0.3">
      <c r="N63" s="2" t="str">
        <f t="shared" si="3"/>
        <v>L108</v>
      </c>
      <c r="O63" s="2" t="str">
        <f t="shared" si="4"/>
        <v>L107</v>
      </c>
      <c r="P63" s="2">
        <f t="shared" si="5"/>
        <v>350</v>
      </c>
      <c r="R63" s="2">
        <f t="shared" si="6"/>
        <v>0</v>
      </c>
      <c r="S63" s="2">
        <f t="shared" si="7"/>
        <v>-2.2599999999999998</v>
      </c>
      <c r="T63" s="19"/>
      <c r="U63" s="2">
        <f t="shared" si="8"/>
        <v>4.5199999999999996</v>
      </c>
      <c r="V63" s="2">
        <f t="shared" ref="V63:V64" si="13">-(W63+U63)</f>
        <v>0</v>
      </c>
      <c r="W63" s="2">
        <f t="shared" si="10"/>
        <v>-4.5199999999999996</v>
      </c>
      <c r="AF63" s="38" t="s">
        <v>29</v>
      </c>
      <c r="AG63" s="2">
        <v>83690</v>
      </c>
      <c r="AH63" s="2">
        <v>0.26600000000000001</v>
      </c>
      <c r="AI63" s="41"/>
      <c r="AL63" s="53" t="s">
        <v>101</v>
      </c>
      <c r="AM63" s="54">
        <v>11.257999999999999</v>
      </c>
      <c r="AN63" s="55">
        <f>0.26*AM63</f>
        <v>2.9270799999999997</v>
      </c>
      <c r="AO63" s="56">
        <f>((IF(AA79=AF67,AH67,(IF(AA79=AF66,AH66,IF(AA79=AF65,AH65,IF(AA79=AF64,AH64,IF(AA79=AF63,AH63,IF(AA79=AF62,AH62,IF(AA79=AF61,AH61,IF(AA79=AF60,AH60,AH59))))))))))*4)/AM63</f>
        <v>6.2178006750755022E-2</v>
      </c>
      <c r="AQ63" s="53" t="s">
        <v>101</v>
      </c>
      <c r="AR63" s="54">
        <v>12.554</v>
      </c>
      <c r="AS63" s="55">
        <f>0.26*AR63</f>
        <v>3.2640400000000001</v>
      </c>
      <c r="AT63" s="56">
        <f>((IF(AA79=AF67,AH67,(IF(AA79=AF66,AH66,IF(AA79=AF65,AH65,IF(AA79=AF64,AH64,IF(AA79=AF63,AH63,IF(AA79=AF62,AH62,IF(AA79=AF61,AH61,IF(AA79=AF60,AH60,AH59))))))))))*4)/AR63</f>
        <v>5.5759120599012266E-2</v>
      </c>
    </row>
    <row r="64" spans="1:46" ht="15.75" thickBot="1" x14ac:dyDescent="0.3">
      <c r="N64" s="2" t="str">
        <f t="shared" si="3"/>
        <v>L107</v>
      </c>
      <c r="O64" s="2" t="str">
        <f t="shared" si="4"/>
        <v>L106</v>
      </c>
      <c r="P64" s="2">
        <f t="shared" si="5"/>
        <v>270</v>
      </c>
      <c r="R64" s="2">
        <f t="shared" si="6"/>
        <v>2.2599999999999998</v>
      </c>
      <c r="S64" s="2">
        <f t="shared" si="7"/>
        <v>0</v>
      </c>
      <c r="T64" s="19"/>
      <c r="U64" s="2">
        <f t="shared" si="8"/>
        <v>4.5199999999999996</v>
      </c>
      <c r="V64" s="2">
        <f t="shared" si="13"/>
        <v>-2.2599999999999998</v>
      </c>
      <c r="W64" s="2">
        <f t="shared" si="10"/>
        <v>-2.2599999999999998</v>
      </c>
      <c r="AF64" s="38" t="s">
        <v>30</v>
      </c>
      <c r="AG64" s="2">
        <v>66360</v>
      </c>
      <c r="AH64" s="2">
        <v>0.17499999999999999</v>
      </c>
      <c r="AI64" s="41"/>
    </row>
    <row r="65" spans="14:41" ht="18" thickBot="1" x14ac:dyDescent="0.3">
      <c r="N65" s="2" t="str">
        <f t="shared" si="3"/>
        <v>L106</v>
      </c>
      <c r="O65" s="2" t="str">
        <f t="shared" si="4"/>
        <v>L102</v>
      </c>
      <c r="P65" s="2">
        <f t="shared" si="5"/>
        <v>265</v>
      </c>
      <c r="R65" s="2">
        <f t="shared" si="6"/>
        <v>0</v>
      </c>
      <c r="S65" s="2">
        <f t="shared" si="7"/>
        <v>-2.2599999999999998</v>
      </c>
      <c r="T65" s="19"/>
      <c r="U65" s="2">
        <f t="shared" si="8"/>
        <v>2.2599999999999998</v>
      </c>
      <c r="V65" s="2">
        <f>-(W65+U65)</f>
        <v>0</v>
      </c>
      <c r="W65" s="2">
        <f t="shared" si="10"/>
        <v>-2.2599999999999998</v>
      </c>
      <c r="AF65" s="38" t="s">
        <v>31</v>
      </c>
      <c r="AG65" s="2">
        <v>41740</v>
      </c>
      <c r="AH65" s="2">
        <v>0.1333</v>
      </c>
      <c r="AI65" s="41"/>
      <c r="AL65" s="106" t="s">
        <v>107</v>
      </c>
      <c r="AM65" s="107"/>
      <c r="AN65" s="107"/>
      <c r="AO65" s="108"/>
    </row>
    <row r="66" spans="14:41" x14ac:dyDescent="0.25">
      <c r="N66" s="2" t="str">
        <f t="shared" si="3"/>
        <v>L102</v>
      </c>
      <c r="O66" s="2" t="str">
        <f t="shared" si="4"/>
        <v>L101</v>
      </c>
      <c r="P66" s="2">
        <f t="shared" si="5"/>
        <v>260</v>
      </c>
      <c r="R66" s="2">
        <f t="shared" si="6"/>
        <v>2.2599999999999998</v>
      </c>
      <c r="S66" s="2">
        <f t="shared" si="7"/>
        <v>0</v>
      </c>
      <c r="T66" s="19"/>
      <c r="U66" s="2">
        <f t="shared" si="8"/>
        <v>2.2599999999999998</v>
      </c>
      <c r="V66" s="2">
        <f t="shared" ref="V66:V73" si="14">-(W66+U66)</f>
        <v>-2.2599999999999998</v>
      </c>
      <c r="W66" s="2">
        <f t="shared" si="10"/>
        <v>0</v>
      </c>
      <c r="AF66" s="38" t="s">
        <v>32</v>
      </c>
      <c r="AG66" s="2">
        <v>26240</v>
      </c>
      <c r="AH66" s="2">
        <v>0.1041</v>
      </c>
      <c r="AI66" s="41"/>
      <c r="AL66" s="42"/>
      <c r="AM66" s="43">
        <v>1</v>
      </c>
      <c r="AN66" s="43">
        <v>0.26</v>
      </c>
      <c r="AO66" s="44" t="s">
        <v>111</v>
      </c>
    </row>
    <row r="67" spans="14:41" ht="15.75" thickBot="1" x14ac:dyDescent="0.3">
      <c r="N67" s="2" t="str">
        <f t="shared" si="3"/>
        <v/>
      </c>
      <c r="O67" s="2">
        <f t="shared" si="4"/>
        <v>0</v>
      </c>
      <c r="P67" s="2">
        <f t="shared" si="5"/>
        <v>0</v>
      </c>
      <c r="R67" s="2">
        <f t="shared" si="6"/>
        <v>0</v>
      </c>
      <c r="S67" s="2">
        <f t="shared" si="7"/>
        <v>0</v>
      </c>
      <c r="T67" s="19"/>
      <c r="U67" s="2">
        <f t="shared" si="8"/>
        <v>0</v>
      </c>
      <c r="V67" s="2">
        <f t="shared" si="14"/>
        <v>0</v>
      </c>
      <c r="W67" s="2">
        <f t="shared" si="10"/>
        <v>0</v>
      </c>
      <c r="AF67" s="58" t="s">
        <v>33</v>
      </c>
      <c r="AG67" s="54">
        <v>16510</v>
      </c>
      <c r="AH67" s="54">
        <v>8.3500000000000005E-2</v>
      </c>
      <c r="AI67" s="59"/>
      <c r="AL67" s="49" t="s">
        <v>97</v>
      </c>
      <c r="AM67" s="2">
        <v>3.4079999999999999</v>
      </c>
      <c r="AN67" s="50">
        <f>AM67*0.26</f>
        <v>0.88607999999999998</v>
      </c>
      <c r="AO67" s="51">
        <f>((IF(AA79=AF67,AH67,(IF(AA79=AF66,AH66,IF(AA79=AF65,AH65,IF(AA79=AF64,AH64,IF(AA79=AF63,AH63,IF(AA79=AF62,AH62,IF(AA79=AF61,AH61,IF(AA79=AF60,AH60,AH59))))))))))*4)/AM67</f>
        <v>0.20539906103286384</v>
      </c>
    </row>
    <row r="68" spans="14:41" x14ac:dyDescent="0.25">
      <c r="N68" s="2" t="str">
        <f t="shared" si="3"/>
        <v/>
      </c>
      <c r="O68" s="2">
        <f t="shared" si="4"/>
        <v>0</v>
      </c>
      <c r="P68" s="2">
        <f t="shared" si="5"/>
        <v>0</v>
      </c>
      <c r="R68" s="2">
        <f t="shared" si="6"/>
        <v>0</v>
      </c>
      <c r="S68" s="2">
        <f t="shared" si="7"/>
        <v>0</v>
      </c>
      <c r="T68" s="19"/>
      <c r="U68" s="2">
        <f t="shared" si="8"/>
        <v>0</v>
      </c>
      <c r="V68" s="2">
        <f t="shared" si="14"/>
        <v>0</v>
      </c>
      <c r="W68" s="2">
        <f t="shared" si="10"/>
        <v>0</v>
      </c>
      <c r="AL68" s="49" t="s">
        <v>98</v>
      </c>
      <c r="AM68" s="2">
        <v>4.8659999999999997</v>
      </c>
      <c r="AN68" s="50">
        <f t="shared" ref="AN68:AN71" si="15">AM68*0.26</f>
        <v>1.2651600000000001</v>
      </c>
      <c r="AO68" s="51">
        <f>((IF(AA79=AF67,AH67,(IF(AA79=AF66,AH66,IF(AA79=AF65,AH65,IF(AA79=AF64,AH64,IF(AA79=AF63,AH63,IF(AA79=AF62,AH62,IF(AA79=AF61,AH61,IF(AA79=AF60,AH60,AH59))))))))))*4)/AM68</f>
        <v>0.14385532264693793</v>
      </c>
    </row>
    <row r="69" spans="14:41" x14ac:dyDescent="0.25">
      <c r="N69" s="2" t="str">
        <f t="shared" si="3"/>
        <v/>
      </c>
      <c r="O69" s="2">
        <f t="shared" si="4"/>
        <v>0</v>
      </c>
      <c r="P69" s="2">
        <f t="shared" si="5"/>
        <v>0</v>
      </c>
      <c r="R69" s="2">
        <f t="shared" si="6"/>
        <v>0</v>
      </c>
      <c r="S69" s="2">
        <f t="shared" si="7"/>
        <v>0</v>
      </c>
      <c r="T69" s="19"/>
      <c r="U69" s="2">
        <f t="shared" si="8"/>
        <v>0</v>
      </c>
      <c r="V69" s="2">
        <f t="shared" si="14"/>
        <v>0</v>
      </c>
      <c r="W69" s="2">
        <f t="shared" si="10"/>
        <v>0</v>
      </c>
      <c r="AL69" s="49" t="s">
        <v>99</v>
      </c>
      <c r="AM69" s="2">
        <v>7.4989999999999997</v>
      </c>
      <c r="AN69" s="50">
        <f t="shared" si="15"/>
        <v>1.94974</v>
      </c>
      <c r="AO69" s="51">
        <f>((IF(AA79=AF67,AH67,(IF(AA79=AF66,AH66,IF(AA79=AF65,AH65,IF(AA79=AF64,AH64,IF(AA79=AF63,AH63,IF(AA79=AF62,AH62,IF(AA79=AF61,AH61,IF(AA79=AF60,AH60,AH59))))))))))*4)/AM69</f>
        <v>9.3345779437258303E-2</v>
      </c>
    </row>
    <row r="70" spans="14:41" x14ac:dyDescent="0.25">
      <c r="N70" s="2" t="str">
        <f t="shared" si="3"/>
        <v/>
      </c>
      <c r="O70" s="2">
        <f t="shared" si="4"/>
        <v>0</v>
      </c>
      <c r="P70" s="2">
        <f t="shared" si="5"/>
        <v>0</v>
      </c>
      <c r="R70" s="2">
        <f t="shared" si="6"/>
        <v>0</v>
      </c>
      <c r="S70" s="2">
        <f t="shared" si="7"/>
        <v>0</v>
      </c>
      <c r="T70" s="19"/>
      <c r="U70" s="2">
        <f t="shared" si="8"/>
        <v>0</v>
      </c>
      <c r="V70" s="2">
        <f t="shared" si="14"/>
        <v>0</v>
      </c>
      <c r="W70" s="2">
        <f t="shared" si="10"/>
        <v>0</v>
      </c>
      <c r="AL70" s="49" t="s">
        <v>100</v>
      </c>
      <c r="AM70" s="2">
        <v>10.01</v>
      </c>
      <c r="AN70" s="50">
        <f t="shared" si="15"/>
        <v>2.6026000000000002</v>
      </c>
      <c r="AO70" s="51">
        <f>((IF(AA79=AF67,AH67,(IF(AA79=AF66,AH66,IF(AA79=AF65,AH65,IF(AA79=AF64,AH64,IF(AA79=AF63,AH63,IF(AA79=AF62,AH62,IF(AA79=AF61,AH61,IF(AA79=AF60,AH60,AH59))))))))))*4)/AM70</f>
        <v>6.9930069930069921E-2</v>
      </c>
    </row>
    <row r="71" spans="14:41" ht="15.75" thickBot="1" x14ac:dyDescent="0.3">
      <c r="N71" s="2" t="str">
        <f t="shared" si="3"/>
        <v/>
      </c>
      <c r="O71" s="2">
        <f t="shared" si="4"/>
        <v>0</v>
      </c>
      <c r="P71" s="2">
        <f t="shared" si="5"/>
        <v>0</v>
      </c>
      <c r="R71" s="2">
        <f t="shared" si="6"/>
        <v>0</v>
      </c>
      <c r="S71" s="2">
        <f t="shared" si="7"/>
        <v>0</v>
      </c>
      <c r="T71" s="19"/>
      <c r="U71" s="2">
        <f>U72+R71</f>
        <v>0</v>
      </c>
      <c r="V71" s="2">
        <f t="shared" si="14"/>
        <v>0</v>
      </c>
      <c r="W71" s="2">
        <f>S71+W72</f>
        <v>0</v>
      </c>
      <c r="AL71" s="53" t="s">
        <v>101</v>
      </c>
      <c r="AM71" s="54">
        <v>12.882</v>
      </c>
      <c r="AN71" s="55">
        <f t="shared" si="15"/>
        <v>3.3493200000000001</v>
      </c>
      <c r="AO71" s="56">
        <f>((IF(AA79=AF67,AH67,(IF(AA79=AF66,AH66,IF(AA79=AF65,AH65,IF(AA79=AF64,AH64,IF(AA79=AF63,AH63,IF(AA79=AF62,AH62,IF(AA79=AF61,AH61,IF(AA79=AF60,AH60,AH59))))))))))*4)/AM71</f>
        <v>5.4339388293743206E-2</v>
      </c>
    </row>
    <row r="72" spans="14:41" x14ac:dyDescent="0.25">
      <c r="N72" s="2" t="str">
        <f t="shared" si="3"/>
        <v/>
      </c>
      <c r="O72" s="2">
        <f t="shared" si="4"/>
        <v>0</v>
      </c>
      <c r="P72" s="2">
        <f t="shared" si="5"/>
        <v>0</v>
      </c>
      <c r="R72" s="2">
        <f t="shared" si="6"/>
        <v>0</v>
      </c>
      <c r="S72" s="2">
        <f t="shared" si="7"/>
        <v>0</v>
      </c>
      <c r="T72" s="19"/>
      <c r="U72" s="2">
        <f>U73+R72</f>
        <v>0</v>
      </c>
      <c r="V72" s="2">
        <f t="shared" si="14"/>
        <v>0</v>
      </c>
      <c r="W72" s="2">
        <f>S72+W73</f>
        <v>0</v>
      </c>
    </row>
    <row r="73" spans="14:41" x14ac:dyDescent="0.25">
      <c r="N73" s="2" t="str">
        <f t="shared" si="3"/>
        <v/>
      </c>
      <c r="O73" s="2">
        <f t="shared" si="4"/>
        <v>0</v>
      </c>
      <c r="P73" s="2">
        <f t="shared" si="5"/>
        <v>0</v>
      </c>
      <c r="R73" s="2">
        <f t="shared" si="6"/>
        <v>0</v>
      </c>
      <c r="S73" s="2">
        <f t="shared" si="7"/>
        <v>0</v>
      </c>
      <c r="T73" s="19"/>
      <c r="U73" s="2">
        <f>R73</f>
        <v>0</v>
      </c>
      <c r="V73" s="2">
        <f t="shared" si="14"/>
        <v>0</v>
      </c>
      <c r="W73" s="2">
        <f>S73</f>
        <v>0</v>
      </c>
    </row>
    <row r="74" spans="14:41" ht="15.75" thickBot="1" x14ac:dyDescent="0.3">
      <c r="T74" s="19"/>
    </row>
    <row r="75" spans="14:41" ht="21.75" thickBot="1" x14ac:dyDescent="0.4">
      <c r="O75" s="157" t="s">
        <v>11</v>
      </c>
      <c r="P75" s="158"/>
      <c r="Q75" s="159"/>
      <c r="T75" s="160" t="s">
        <v>22</v>
      </c>
      <c r="U75" s="161"/>
      <c r="V75" s="162"/>
      <c r="X75" s="160" t="s">
        <v>38</v>
      </c>
      <c r="Y75" s="161"/>
      <c r="Z75" s="161"/>
      <c r="AA75" s="162"/>
    </row>
    <row r="77" spans="14:41" ht="19.5" thickBot="1" x14ac:dyDescent="0.35">
      <c r="O77" s="105" t="s">
        <v>12</v>
      </c>
      <c r="P77" s="19"/>
      <c r="Q77" s="105" t="s">
        <v>13</v>
      </c>
      <c r="T77" s="163" t="s">
        <v>23</v>
      </c>
      <c r="U77" s="163"/>
      <c r="V77" s="34">
        <f>IF(O94&gt;Q94,O94,Q94)</f>
        <v>18475.5</v>
      </c>
      <c r="X77" s="183" t="s">
        <v>27</v>
      </c>
      <c r="Y77" s="183"/>
      <c r="Z77" s="183"/>
      <c r="AA77" s="60">
        <f>(($V$79*V77*(1+V85))/(V81*V83))</f>
        <v>43694.557500000003</v>
      </c>
      <c r="AC77" s="163" t="s">
        <v>40</v>
      </c>
      <c r="AD77" s="163"/>
      <c r="AE77" s="163"/>
      <c r="AF77" s="163"/>
      <c r="AG77" s="2">
        <f>V83*V81</f>
        <v>6</v>
      </c>
    </row>
    <row r="78" spans="14:41" x14ac:dyDescent="0.25">
      <c r="O78" s="2">
        <f>IF(U59=0,0,P59*(U59-V59))</f>
        <v>8644.5</v>
      </c>
      <c r="Q78" s="2">
        <f>IF(W59=0,0,P59*IF(V59&lt;0,(ABS(W59)-(ABS(V59))),(ABS(W59)+(ABS(V59)))))</f>
        <v>8644.5</v>
      </c>
    </row>
    <row r="79" spans="14:41" ht="15.75" x14ac:dyDescent="0.25">
      <c r="O79" s="2">
        <f t="shared" ref="O79:O92" si="16">IF(U60=0,0,P60*(U60-V60))</f>
        <v>1299.4999999999998</v>
      </c>
      <c r="Q79" s="2">
        <f t="shared" ref="Q79:Q92" si="17">IF(W60=0,0,P60*IF(V60&lt;0,(ABS(W60)-(ABS(V60))),(ABS(W60)+(ABS(V60)))))</f>
        <v>519.79999999999995</v>
      </c>
      <c r="T79" s="163" t="s">
        <v>24</v>
      </c>
      <c r="U79" s="163"/>
      <c r="V79" s="2">
        <v>12.9</v>
      </c>
      <c r="X79" s="183" t="s">
        <v>28</v>
      </c>
      <c r="Y79" s="183"/>
      <c r="Z79" s="183"/>
      <c r="AA79" s="61" t="str">
        <f>IF(AA77&lt;AG67,AF67,(IF(AA77&lt;AG66,AF66,IF(AA77&lt;AG65,AF65,IF(AA77&lt;AG64,AF64,IF(AA77&lt;AG63,AF63,IF(AA77&lt;AG62,AF62,IF(AA77&lt;AG61,AF61,AF60))))))))</f>
        <v>#2</v>
      </c>
      <c r="AC79" s="163" t="s">
        <v>39</v>
      </c>
      <c r="AD79" s="163"/>
      <c r="AE79" s="163"/>
      <c r="AF79" s="163"/>
      <c r="AG79" s="62">
        <f>(AA77/IF(AA79=AF67,AG67,(IF(AA79=AF66,AG66,IF(AA79=AF65,AG65,IF(AA79=AF64,AG64,IF(AA79=AF63,AG63,IF(AA79=AF62,AG62,IF(AA79=AF61,AG61,IF(AA79=AF60,AG60,AG59))))))))))*AG77</f>
        <v>3.9506833182640149</v>
      </c>
      <c r="AJ79" s="34" t="s">
        <v>96</v>
      </c>
      <c r="AK79" s="63">
        <f>AG79/V83</f>
        <v>3.2922360985533458E-2</v>
      </c>
    </row>
    <row r="80" spans="14:41" x14ac:dyDescent="0.25">
      <c r="O80" s="2">
        <f t="shared" si="16"/>
        <v>1084.8</v>
      </c>
      <c r="Q80" s="2">
        <f t="shared" si="17"/>
        <v>1084.8</v>
      </c>
    </row>
    <row r="81" spans="14:33" x14ac:dyDescent="0.25">
      <c r="O81" s="2">
        <f t="shared" si="16"/>
        <v>2260</v>
      </c>
      <c r="Q81" s="2">
        <f>IF(W62=0,0,P62*IF(V62&lt;0,(ABS(W62)-(ABS(V62))),(ABS(W62)+(ABS(V62)))))</f>
        <v>565</v>
      </c>
      <c r="S81" s="163" t="s">
        <v>25</v>
      </c>
      <c r="T81" s="163"/>
      <c r="U81" s="163"/>
      <c r="V81" s="65">
        <v>0.05</v>
      </c>
      <c r="AA81" s="163" t="s">
        <v>66</v>
      </c>
      <c r="AB81" s="163"/>
      <c r="AC81" s="163"/>
      <c r="AD81" s="163"/>
      <c r="AE81" s="163"/>
      <c r="AF81" s="163"/>
      <c r="AG81" s="63">
        <f>AG79/AG77</f>
        <v>0.65844721971066911</v>
      </c>
    </row>
    <row r="82" spans="14:33" x14ac:dyDescent="0.25">
      <c r="O82" s="2">
        <f t="shared" si="16"/>
        <v>1581.9999999999998</v>
      </c>
      <c r="Q82" s="2">
        <f t="shared" si="17"/>
        <v>1581.9999999999998</v>
      </c>
    </row>
    <row r="83" spans="14:33" x14ac:dyDescent="0.25">
      <c r="O83" s="2">
        <f t="shared" si="16"/>
        <v>1830.6</v>
      </c>
      <c r="Q83" s="2">
        <f t="shared" si="17"/>
        <v>0</v>
      </c>
      <c r="T83" s="163" t="s">
        <v>26</v>
      </c>
      <c r="U83" s="163"/>
      <c r="V83" s="2">
        <f>W10</f>
        <v>120</v>
      </c>
    </row>
    <row r="84" spans="14:33" x14ac:dyDescent="0.25">
      <c r="O84" s="2">
        <f t="shared" si="16"/>
        <v>598.9</v>
      </c>
      <c r="Q84" s="2">
        <f t="shared" si="17"/>
        <v>598.9</v>
      </c>
    </row>
    <row r="85" spans="14:33" x14ac:dyDescent="0.25">
      <c r="O85" s="2">
        <f t="shared" si="16"/>
        <v>1175.1999999999998</v>
      </c>
      <c r="Q85" s="2">
        <f t="shared" si="17"/>
        <v>0</v>
      </c>
      <c r="T85" s="163" t="s">
        <v>158</v>
      </c>
      <c r="U85" s="163"/>
      <c r="V85" s="65">
        <v>0.1</v>
      </c>
    </row>
    <row r="86" spans="14:33" x14ac:dyDescent="0.25">
      <c r="O86" s="2">
        <f t="shared" si="16"/>
        <v>0</v>
      </c>
      <c r="Q86" s="2">
        <f t="shared" si="17"/>
        <v>0</v>
      </c>
    </row>
    <row r="87" spans="14:33" x14ac:dyDescent="0.25">
      <c r="O87" s="2">
        <f t="shared" si="16"/>
        <v>0</v>
      </c>
      <c r="Q87" s="2">
        <f t="shared" si="17"/>
        <v>0</v>
      </c>
    </row>
    <row r="88" spans="14:33" x14ac:dyDescent="0.25">
      <c r="O88" s="2">
        <f t="shared" si="16"/>
        <v>0</v>
      </c>
      <c r="Q88" s="2">
        <f t="shared" si="17"/>
        <v>0</v>
      </c>
    </row>
    <row r="89" spans="14:33" x14ac:dyDescent="0.25">
      <c r="O89" s="2">
        <f t="shared" si="16"/>
        <v>0</v>
      </c>
      <c r="Q89" s="2">
        <f t="shared" si="17"/>
        <v>0</v>
      </c>
    </row>
    <row r="90" spans="14:33" x14ac:dyDescent="0.25">
      <c r="O90" s="2">
        <f t="shared" si="16"/>
        <v>0</v>
      </c>
      <c r="Q90" s="2">
        <f>IF(W71=0,0,P71*IF(V71&lt;0,(ABS(W71)-(ABS(V71))),(ABS(W71)+(ABS(V71)))))</f>
        <v>0</v>
      </c>
    </row>
    <row r="91" spans="14:33" x14ac:dyDescent="0.25">
      <c r="O91" s="2">
        <f t="shared" si="16"/>
        <v>0</v>
      </c>
      <c r="Q91" s="2">
        <f t="shared" si="17"/>
        <v>0</v>
      </c>
    </row>
    <row r="92" spans="14:33" x14ac:dyDescent="0.25">
      <c r="O92" s="2">
        <f t="shared" si="16"/>
        <v>0</v>
      </c>
      <c r="Q92" s="2">
        <f t="shared" si="17"/>
        <v>0</v>
      </c>
      <c r="S92" s="66"/>
      <c r="U92" s="66"/>
    </row>
    <row r="93" spans="14:33" x14ac:dyDescent="0.25">
      <c r="O93" s="66" t="s">
        <v>15</v>
      </c>
      <c r="Q93" s="66" t="s">
        <v>14</v>
      </c>
    </row>
    <row r="94" spans="14:33" x14ac:dyDescent="0.25">
      <c r="N94" s="104" t="s">
        <v>21</v>
      </c>
      <c r="O94" s="2">
        <f>SUM(O78:O89)</f>
        <v>18475.5</v>
      </c>
      <c r="P94" s="104" t="s">
        <v>21</v>
      </c>
      <c r="Q94" s="2">
        <f>SUM(Q78:Q89)</f>
        <v>12994.999999999998</v>
      </c>
    </row>
  </sheetData>
  <sheetProtection sheet="1" objects="1" scenarios="1"/>
  <mergeCells count="53">
    <mergeCell ref="AL57:AO57"/>
    <mergeCell ref="AL65:AO65"/>
    <mergeCell ref="B27:M28"/>
    <mergeCell ref="C30:L31"/>
    <mergeCell ref="AF57:AI57"/>
    <mergeCell ref="J35:K35"/>
    <mergeCell ref="J36:K36"/>
    <mergeCell ref="J37:K37"/>
    <mergeCell ref="J38:K38"/>
    <mergeCell ref="T83:U83"/>
    <mergeCell ref="T85:U85"/>
    <mergeCell ref="U35:Z36"/>
    <mergeCell ref="AC77:AF77"/>
    <mergeCell ref="T79:U79"/>
    <mergeCell ref="X79:Z79"/>
    <mergeCell ref="AC79:AF79"/>
    <mergeCell ref="S81:U81"/>
    <mergeCell ref="AA81:AF81"/>
    <mergeCell ref="X77:Z77"/>
    <mergeCell ref="R57:S57"/>
    <mergeCell ref="U57:W57"/>
    <mergeCell ref="O75:Q75"/>
    <mergeCell ref="T75:V75"/>
    <mergeCell ref="X75:AA75"/>
    <mergeCell ref="T77:U77"/>
    <mergeCell ref="D3:E3"/>
    <mergeCell ref="C15:K15"/>
    <mergeCell ref="F33:G33"/>
    <mergeCell ref="F34:G34"/>
    <mergeCell ref="F35:G35"/>
    <mergeCell ref="F36:G36"/>
    <mergeCell ref="F37:G37"/>
    <mergeCell ref="F38:G38"/>
    <mergeCell ref="J33:K33"/>
    <mergeCell ref="J34:K34"/>
    <mergeCell ref="B4:C4"/>
    <mergeCell ref="B3:C3"/>
    <mergeCell ref="AQ57:AT57"/>
    <mergeCell ref="E2:F2"/>
    <mergeCell ref="B1:M1"/>
    <mergeCell ref="Y1:AG2"/>
    <mergeCell ref="P1:U2"/>
    <mergeCell ref="B6:M7"/>
    <mergeCell ref="C21:L25"/>
    <mergeCell ref="F9:K9"/>
    <mergeCell ref="C11:D11"/>
    <mergeCell ref="C13:D13"/>
    <mergeCell ref="G11:K11"/>
    <mergeCell ref="W10:X11"/>
    <mergeCell ref="U6:Y8"/>
    <mergeCell ref="D4:E4"/>
    <mergeCell ref="S20:AB24"/>
    <mergeCell ref="U10:V11"/>
  </mergeCells>
  <dataValidations count="2">
    <dataValidation type="list" allowBlank="1" showInputMessage="1" showErrorMessage="1" sqref="AH83:AH84" xr:uid="{BBDE868B-B1A6-42E5-A06F-E7427EBFDFE0}">
      <formula1>"U26:U27"</formula1>
    </dataValidation>
    <dataValidation type="list" allowBlank="1" showInputMessage="1" showErrorMessage="1" promptTitle="Voltage" prompt="Select the Voltage of the system from dropdown." sqref="W10:X11" xr:uid="{EA0FE405-40E2-47E1-B307-3EC853C9FCE2}">
      <formula1>"120,240"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10228-F59B-4C82-8F70-526E50C27FBD}">
  <dimension ref="A1:AT94"/>
  <sheetViews>
    <sheetView zoomScaleNormal="100" workbookViewId="0">
      <selection activeCell="G4" sqref="G4"/>
    </sheetView>
  </sheetViews>
  <sheetFormatPr defaultRowHeight="15" x14ac:dyDescent="0.25"/>
  <cols>
    <col min="1" max="1" width="0.85546875" style="2" customWidth="1"/>
    <col min="2" max="2" width="1.5703125" style="2" customWidth="1"/>
    <col min="3" max="3" width="11.42578125" style="2" customWidth="1"/>
    <col min="4" max="4" width="10.5703125" style="2" customWidth="1"/>
    <col min="5" max="5" width="8" style="2" bestFit="1" customWidth="1"/>
    <col min="6" max="6" width="5.42578125" style="2" customWidth="1"/>
    <col min="7" max="8" width="8.5703125" style="2" customWidth="1"/>
    <col min="9" max="10" width="8" style="2" customWidth="1"/>
    <col min="11" max="11" width="6.140625" style="2" customWidth="1"/>
    <col min="12" max="12" width="12.140625" style="2" customWidth="1"/>
    <col min="13" max="13" width="1.5703125" style="2" customWidth="1"/>
    <col min="14" max="14" width="11.42578125" style="2" customWidth="1"/>
    <col min="15" max="15" width="8.42578125" style="2" customWidth="1"/>
    <col min="16" max="16" width="10.7109375" style="2" customWidth="1"/>
    <col min="17" max="18" width="9.140625" style="2"/>
    <col min="19" max="19" width="17.7109375" style="2" bestFit="1" customWidth="1"/>
    <col min="20" max="23" width="9.140625" style="2"/>
    <col min="24" max="24" width="11" style="2" customWidth="1"/>
    <col min="25" max="26" width="9.140625" style="2"/>
    <col min="27" max="27" width="10.5703125" style="2" bestFit="1" customWidth="1"/>
    <col min="28" max="28" width="9.140625" style="2"/>
    <col min="29" max="29" width="11" style="2" bestFit="1" customWidth="1"/>
    <col min="30" max="30" width="12.28515625" style="2" customWidth="1"/>
    <col min="31" max="45" width="9.140625" style="2"/>
    <col min="46" max="46" width="8.42578125" style="2" customWidth="1"/>
    <col min="47" max="16384" width="9.140625" style="2"/>
  </cols>
  <sheetData>
    <row r="1" spans="1:33" ht="24" customHeight="1" thickTop="1" thickBot="1" x14ac:dyDescent="0.4">
      <c r="A1" s="1"/>
      <c r="B1" s="110" t="s">
        <v>114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  <c r="P1" s="113" t="s">
        <v>65</v>
      </c>
      <c r="Q1" s="114"/>
      <c r="R1" s="114"/>
      <c r="S1" s="114"/>
      <c r="T1" s="114"/>
      <c r="U1" s="115"/>
      <c r="Y1" s="113" t="s">
        <v>41</v>
      </c>
      <c r="Z1" s="114"/>
      <c r="AA1" s="114"/>
      <c r="AB1" s="114"/>
      <c r="AC1" s="114"/>
      <c r="AD1" s="114"/>
      <c r="AE1" s="114"/>
      <c r="AF1" s="114"/>
      <c r="AG1" s="115"/>
    </row>
    <row r="2" spans="1:33" ht="17.25" thickTop="1" thickBot="1" x14ac:dyDescent="0.3">
      <c r="A2" s="1"/>
      <c r="B2" s="69"/>
      <c r="C2" s="70" t="s">
        <v>84</v>
      </c>
      <c r="D2" s="71"/>
      <c r="E2" s="109" t="s">
        <v>79</v>
      </c>
      <c r="F2" s="109"/>
      <c r="G2" s="72"/>
      <c r="H2" s="68"/>
      <c r="I2" s="68"/>
      <c r="J2" s="73" t="s">
        <v>87</v>
      </c>
      <c r="K2" s="74">
        <v>1</v>
      </c>
      <c r="L2" s="75" t="s">
        <v>113</v>
      </c>
      <c r="M2" s="76"/>
      <c r="P2" s="116"/>
      <c r="Q2" s="117"/>
      <c r="R2" s="117"/>
      <c r="S2" s="117"/>
      <c r="T2" s="117"/>
      <c r="U2" s="118"/>
      <c r="Y2" s="116"/>
      <c r="Z2" s="117"/>
      <c r="AA2" s="117"/>
      <c r="AB2" s="117"/>
      <c r="AC2" s="117"/>
      <c r="AD2" s="117"/>
      <c r="AE2" s="117"/>
      <c r="AF2" s="117"/>
      <c r="AG2" s="118"/>
    </row>
    <row r="3" spans="1:33" ht="19.5" thickBot="1" x14ac:dyDescent="0.35">
      <c r="A3" s="1"/>
      <c r="B3" s="175" t="s">
        <v>85</v>
      </c>
      <c r="C3" s="176"/>
      <c r="D3" s="164" t="s">
        <v>80</v>
      </c>
      <c r="E3" s="164"/>
      <c r="F3" s="67"/>
      <c r="G3" s="67"/>
      <c r="H3" s="70" t="s">
        <v>88</v>
      </c>
      <c r="I3" s="70"/>
      <c r="J3" s="77" t="s">
        <v>86</v>
      </c>
      <c r="K3" s="70" t="s">
        <v>90</v>
      </c>
      <c r="L3" s="78">
        <f ca="1">NOW()</f>
        <v>43549.535538888886</v>
      </c>
      <c r="M3" s="76"/>
      <c r="Q3" s="95" t="s">
        <v>44</v>
      </c>
      <c r="R3" s="7" t="s">
        <v>45</v>
      </c>
      <c r="S3" s="8" t="s">
        <v>63</v>
      </c>
      <c r="AB3" s="100" t="s">
        <v>64</v>
      </c>
      <c r="AC3" s="99" t="s">
        <v>42</v>
      </c>
      <c r="AD3" s="99" t="s">
        <v>43</v>
      </c>
    </row>
    <row r="4" spans="1:33" ht="15.75" x14ac:dyDescent="0.25">
      <c r="A4" s="1"/>
      <c r="B4" s="173" t="s">
        <v>95</v>
      </c>
      <c r="C4" s="174"/>
      <c r="D4" s="143"/>
      <c r="E4" s="143"/>
      <c r="F4" s="83"/>
      <c r="G4" s="67"/>
      <c r="H4" s="70" t="s">
        <v>89</v>
      </c>
      <c r="I4" s="70"/>
      <c r="J4" s="79"/>
      <c r="K4" s="70" t="s">
        <v>90</v>
      </c>
      <c r="L4" s="79"/>
      <c r="M4" s="76"/>
      <c r="Q4" s="96" t="s">
        <v>2</v>
      </c>
      <c r="R4" s="84" t="s">
        <v>67</v>
      </c>
      <c r="S4" s="85">
        <v>90</v>
      </c>
      <c r="AA4" s="102" t="s">
        <v>46</v>
      </c>
      <c r="AB4" s="101" t="str">
        <f t="shared" ref="AB4:AB18" si="0">IF(R4=0,"",R4)</f>
        <v>L1</v>
      </c>
      <c r="AC4" s="86">
        <v>2.7</v>
      </c>
      <c r="AD4" s="87"/>
    </row>
    <row r="5" spans="1:33" ht="16.5" thickBot="1" x14ac:dyDescent="0.3">
      <c r="A5" s="1"/>
      <c r="B5" s="69" t="s">
        <v>81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76"/>
      <c r="Q5" s="97" t="str">
        <f>IF(R4=0,"",IF(R5=0,"",R4))</f>
        <v>L1</v>
      </c>
      <c r="R5" s="84" t="s">
        <v>68</v>
      </c>
      <c r="S5" s="88">
        <v>240</v>
      </c>
      <c r="AA5" s="102" t="s">
        <v>47</v>
      </c>
      <c r="AB5" s="101" t="str">
        <f t="shared" si="0"/>
        <v>L2</v>
      </c>
      <c r="AC5" s="86"/>
      <c r="AD5" s="89">
        <v>2.7</v>
      </c>
    </row>
    <row r="6" spans="1:33" ht="15" customHeight="1" x14ac:dyDescent="0.25">
      <c r="A6" s="1"/>
      <c r="B6" s="119" t="s">
        <v>82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  <c r="Q6" s="97" t="str">
        <f t="shared" ref="Q6:Q18" si="1">IF(R5=0,"",IF(R6=0,"",R5))</f>
        <v>L2</v>
      </c>
      <c r="R6" s="84" t="s">
        <v>69</v>
      </c>
      <c r="S6" s="88">
        <v>140</v>
      </c>
      <c r="U6" s="113" t="s">
        <v>61</v>
      </c>
      <c r="V6" s="114"/>
      <c r="W6" s="114"/>
      <c r="X6" s="114"/>
      <c r="Y6" s="115"/>
      <c r="AA6" s="102" t="s">
        <v>48</v>
      </c>
      <c r="AB6" s="101" t="str">
        <f t="shared" si="0"/>
        <v>L3</v>
      </c>
      <c r="AC6" s="86">
        <v>2.7</v>
      </c>
      <c r="AD6" s="89"/>
    </row>
    <row r="7" spans="1:33" ht="15" customHeight="1" thickBot="1" x14ac:dyDescent="0.3">
      <c r="A7" s="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  <c r="Q7" s="97" t="str">
        <f t="shared" si="1"/>
        <v>L3</v>
      </c>
      <c r="R7" s="84" t="s">
        <v>70</v>
      </c>
      <c r="S7" s="88">
        <v>100</v>
      </c>
      <c r="U7" s="140"/>
      <c r="V7" s="141"/>
      <c r="W7" s="141"/>
      <c r="X7" s="141"/>
      <c r="Y7" s="142"/>
      <c r="AA7" s="102" t="s">
        <v>49</v>
      </c>
      <c r="AB7" s="101" t="str">
        <f t="shared" si="0"/>
        <v>L4</v>
      </c>
      <c r="AC7" s="86"/>
      <c r="AD7" s="89">
        <v>1.7</v>
      </c>
    </row>
    <row r="8" spans="1:33" ht="15" customHeight="1" thickTop="1" thickBot="1" x14ac:dyDescent="0.3">
      <c r="A8" s="1"/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5"/>
      <c r="Q8" s="97" t="str">
        <f t="shared" si="1"/>
        <v>L4</v>
      </c>
      <c r="R8" s="84" t="s">
        <v>71</v>
      </c>
      <c r="S8" s="88">
        <v>170</v>
      </c>
      <c r="U8" s="116"/>
      <c r="V8" s="117"/>
      <c r="W8" s="117"/>
      <c r="X8" s="117"/>
      <c r="Y8" s="118"/>
      <c r="AA8" s="102" t="s">
        <v>50</v>
      </c>
      <c r="AB8" s="101" t="str">
        <f t="shared" si="0"/>
        <v>L5</v>
      </c>
      <c r="AC8" s="86">
        <v>1.7</v>
      </c>
      <c r="AD8" s="89"/>
    </row>
    <row r="9" spans="1:33" ht="18.75" thickBot="1" x14ac:dyDescent="0.3">
      <c r="A9" s="1"/>
      <c r="B9" s="4"/>
      <c r="D9" s="10" t="s">
        <v>62</v>
      </c>
      <c r="E9" s="11">
        <f>W10</f>
        <v>120</v>
      </c>
      <c r="F9" s="134" t="s">
        <v>91</v>
      </c>
      <c r="G9" s="134"/>
      <c r="H9" s="134"/>
      <c r="I9" s="134"/>
      <c r="J9" s="134"/>
      <c r="K9" s="134"/>
      <c r="L9" s="12">
        <f>V77</f>
        <v>18657.5</v>
      </c>
      <c r="M9" s="5"/>
      <c r="Q9" s="97" t="str">
        <f t="shared" si="1"/>
        <v>L5</v>
      </c>
      <c r="R9" s="84" t="s">
        <v>72</v>
      </c>
      <c r="S9" s="88">
        <v>160</v>
      </c>
      <c r="AA9" s="102" t="s">
        <v>51</v>
      </c>
      <c r="AB9" s="101" t="str">
        <f t="shared" si="0"/>
        <v>L6</v>
      </c>
      <c r="AC9" s="86"/>
      <c r="AD9" s="89">
        <v>1.7</v>
      </c>
    </row>
    <row r="10" spans="1:33" ht="15.75" customHeight="1" x14ac:dyDescent="0.25">
      <c r="A10" s="1"/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Q10" s="97" t="str">
        <f t="shared" si="1"/>
        <v>L6</v>
      </c>
      <c r="R10" s="84" t="s">
        <v>73</v>
      </c>
      <c r="S10" s="88">
        <v>105</v>
      </c>
      <c r="U10" s="153" t="s">
        <v>62</v>
      </c>
      <c r="V10" s="154"/>
      <c r="W10" s="136">
        <v>120</v>
      </c>
      <c r="X10" s="137"/>
      <c r="AA10" s="102" t="s">
        <v>52</v>
      </c>
      <c r="AB10" s="101" t="str">
        <f t="shared" si="0"/>
        <v>L7</v>
      </c>
      <c r="AC10" s="86">
        <v>2.7</v>
      </c>
      <c r="AD10" s="89"/>
    </row>
    <row r="11" spans="1:33" ht="18.75" thickBot="1" x14ac:dyDescent="0.3">
      <c r="A11" s="1"/>
      <c r="B11" s="4"/>
      <c r="C11" s="134" t="s">
        <v>92</v>
      </c>
      <c r="D11" s="134"/>
      <c r="E11" s="13">
        <f>AG79</f>
        <v>3.9896010397830026</v>
      </c>
      <c r="F11" s="1"/>
      <c r="G11" s="135" t="s">
        <v>94</v>
      </c>
      <c r="H11" s="135"/>
      <c r="I11" s="135"/>
      <c r="J11" s="135"/>
      <c r="K11" s="135"/>
      <c r="L11" s="14" t="str">
        <f>AA79</f>
        <v>#2</v>
      </c>
      <c r="M11" s="5"/>
      <c r="Q11" s="97" t="str">
        <f t="shared" si="1"/>
        <v>L7</v>
      </c>
      <c r="R11" s="84" t="s">
        <v>74</v>
      </c>
      <c r="S11" s="88">
        <v>210</v>
      </c>
      <c r="U11" s="155"/>
      <c r="V11" s="156"/>
      <c r="W11" s="138"/>
      <c r="X11" s="139"/>
      <c r="AA11" s="102" t="s">
        <v>53</v>
      </c>
      <c r="AB11" s="101" t="str">
        <f t="shared" si="0"/>
        <v>L8</v>
      </c>
      <c r="AC11" s="86"/>
      <c r="AD11" s="89">
        <v>2.7</v>
      </c>
    </row>
    <row r="12" spans="1:33" ht="15.75" x14ac:dyDescent="0.25">
      <c r="A12" s="1"/>
      <c r="B12" s="9"/>
      <c r="D12" s="1"/>
      <c r="E12" s="1"/>
      <c r="F12" s="1"/>
      <c r="G12" s="1"/>
      <c r="H12" s="1"/>
      <c r="I12" s="1"/>
      <c r="J12" s="1"/>
      <c r="K12" s="1"/>
      <c r="L12" s="1"/>
      <c r="M12" s="5"/>
      <c r="Q12" s="97" t="str">
        <f t="shared" si="1"/>
        <v>L8</v>
      </c>
      <c r="R12" s="84" t="s">
        <v>75</v>
      </c>
      <c r="S12" s="88">
        <v>200</v>
      </c>
      <c r="AA12" s="102" t="s">
        <v>54</v>
      </c>
      <c r="AB12" s="101" t="str">
        <f t="shared" si="0"/>
        <v>L9</v>
      </c>
      <c r="AC12" s="89">
        <v>2.7</v>
      </c>
      <c r="AD12" s="89"/>
    </row>
    <row r="13" spans="1:33" ht="18" x14ac:dyDescent="0.25">
      <c r="A13" s="1"/>
      <c r="B13" s="4"/>
      <c r="C13" s="134" t="s">
        <v>93</v>
      </c>
      <c r="D13" s="134"/>
      <c r="E13" s="15">
        <f>AK79</f>
        <v>3.3246675331525019E-2</v>
      </c>
      <c r="F13" s="1"/>
      <c r="G13" s="1"/>
      <c r="H13" s="1"/>
      <c r="I13" s="1"/>
      <c r="J13" s="1"/>
      <c r="K13" s="1"/>
      <c r="L13" s="1"/>
      <c r="M13" s="5"/>
      <c r="Q13" s="97" t="str">
        <f t="shared" si="1"/>
        <v>L9</v>
      </c>
      <c r="R13" s="84" t="s">
        <v>76</v>
      </c>
      <c r="S13" s="88">
        <v>200</v>
      </c>
      <c r="AA13" s="102" t="s">
        <v>55</v>
      </c>
      <c r="AB13" s="101" t="str">
        <f t="shared" si="0"/>
        <v>L10</v>
      </c>
      <c r="AC13" s="86"/>
      <c r="AD13" s="89">
        <v>2.7</v>
      </c>
    </row>
    <row r="14" spans="1:33" ht="15.75" x14ac:dyDescent="0.25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  <c r="Q14" s="97" t="str">
        <f t="shared" si="1"/>
        <v>L10</v>
      </c>
      <c r="R14" s="84" t="s">
        <v>77</v>
      </c>
      <c r="S14" s="88">
        <v>190</v>
      </c>
      <c r="AA14" s="102" t="s">
        <v>56</v>
      </c>
      <c r="AB14" s="101" t="str">
        <f t="shared" si="0"/>
        <v>L11</v>
      </c>
      <c r="AC14" s="89">
        <v>2.7</v>
      </c>
      <c r="AD14" s="89"/>
    </row>
    <row r="15" spans="1:33" ht="18" x14ac:dyDescent="0.25">
      <c r="A15" s="1"/>
      <c r="B15" s="4"/>
      <c r="C15" s="135" t="s">
        <v>117</v>
      </c>
      <c r="D15" s="135"/>
      <c r="E15" s="135"/>
      <c r="F15" s="135"/>
      <c r="G15" s="135"/>
      <c r="H15" s="135"/>
      <c r="I15" s="135"/>
      <c r="J15" s="135"/>
      <c r="K15" s="135"/>
      <c r="L15" s="15">
        <f>AG81</f>
        <v>0.66493350663050044</v>
      </c>
      <c r="M15" s="5"/>
      <c r="Q15" s="97" t="str">
        <f t="shared" si="1"/>
        <v>L11</v>
      </c>
      <c r="R15" s="84" t="s">
        <v>78</v>
      </c>
      <c r="S15" s="88">
        <v>190</v>
      </c>
      <c r="AA15" s="102" t="s">
        <v>57</v>
      </c>
      <c r="AB15" s="101" t="str">
        <f t="shared" si="0"/>
        <v>L12</v>
      </c>
      <c r="AC15" s="86"/>
      <c r="AD15" s="89">
        <v>2.7</v>
      </c>
    </row>
    <row r="16" spans="1:33" ht="15" customHeight="1" x14ac:dyDescent="0.25">
      <c r="A16" s="1"/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  <c r="Q16" s="97" t="str">
        <f t="shared" si="1"/>
        <v/>
      </c>
      <c r="R16" s="90"/>
      <c r="S16" s="88"/>
      <c r="AA16" s="102" t="s">
        <v>58</v>
      </c>
      <c r="AB16" s="101" t="str">
        <f t="shared" si="0"/>
        <v/>
      </c>
      <c r="AC16" s="86"/>
      <c r="AD16" s="89"/>
    </row>
    <row r="17" spans="1:30" ht="15" customHeight="1" x14ac:dyDescent="0.25">
      <c r="A17" s="1"/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5"/>
      <c r="Q17" s="97" t="str">
        <f t="shared" si="1"/>
        <v/>
      </c>
      <c r="R17" s="84"/>
      <c r="S17" s="85"/>
      <c r="AA17" s="102" t="s">
        <v>59</v>
      </c>
      <c r="AB17" s="101" t="str">
        <f t="shared" si="0"/>
        <v/>
      </c>
      <c r="AC17" s="86"/>
      <c r="AD17" s="89"/>
    </row>
    <row r="18" spans="1:30" ht="15.75" customHeight="1" thickBot="1" x14ac:dyDescent="0.3">
      <c r="A18" s="1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5"/>
      <c r="Q18" s="98" t="str">
        <f t="shared" si="1"/>
        <v/>
      </c>
      <c r="R18" s="91"/>
      <c r="S18" s="92"/>
      <c r="AA18" s="102" t="s">
        <v>60</v>
      </c>
      <c r="AB18" s="101" t="str">
        <f t="shared" si="0"/>
        <v/>
      </c>
      <c r="AC18" s="93"/>
      <c r="AD18" s="94"/>
    </row>
    <row r="19" spans="1:30" ht="15" customHeight="1" thickBot="1" x14ac:dyDescent="0.3">
      <c r="A19" s="1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30" ht="15" customHeight="1" thickBot="1" x14ac:dyDescent="0.3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5"/>
      <c r="S20" s="144" t="s">
        <v>115</v>
      </c>
      <c r="T20" s="145"/>
      <c r="U20" s="145"/>
      <c r="V20" s="145"/>
      <c r="W20" s="145"/>
      <c r="X20" s="145"/>
      <c r="Y20" s="145"/>
      <c r="Z20" s="145"/>
      <c r="AA20" s="145"/>
      <c r="AB20" s="146"/>
    </row>
    <row r="21" spans="1:30" ht="15" customHeight="1" x14ac:dyDescent="0.25">
      <c r="A21" s="1"/>
      <c r="B21" s="4"/>
      <c r="C21" s="125" t="s">
        <v>116</v>
      </c>
      <c r="D21" s="126"/>
      <c r="E21" s="126"/>
      <c r="F21" s="126"/>
      <c r="G21" s="126"/>
      <c r="H21" s="126"/>
      <c r="I21" s="126"/>
      <c r="J21" s="126"/>
      <c r="K21" s="126"/>
      <c r="L21" s="127"/>
      <c r="M21" s="5"/>
      <c r="S21" s="147"/>
      <c r="T21" s="148"/>
      <c r="U21" s="148"/>
      <c r="V21" s="148"/>
      <c r="W21" s="148"/>
      <c r="X21" s="148"/>
      <c r="Y21" s="148"/>
      <c r="Z21" s="148"/>
      <c r="AA21" s="148"/>
      <c r="AB21" s="149"/>
    </row>
    <row r="22" spans="1:30" ht="15" customHeight="1" x14ac:dyDescent="0.25">
      <c r="A22" s="1"/>
      <c r="B22" s="4"/>
      <c r="C22" s="128"/>
      <c r="D22" s="129"/>
      <c r="E22" s="129"/>
      <c r="F22" s="129"/>
      <c r="G22" s="129"/>
      <c r="H22" s="129"/>
      <c r="I22" s="129"/>
      <c r="J22" s="129"/>
      <c r="K22" s="129"/>
      <c r="L22" s="130"/>
      <c r="M22" s="5"/>
      <c r="S22" s="147"/>
      <c r="T22" s="148"/>
      <c r="U22" s="148"/>
      <c r="V22" s="148"/>
      <c r="W22" s="148"/>
      <c r="X22" s="148"/>
      <c r="Y22" s="148"/>
      <c r="Z22" s="148"/>
      <c r="AA22" s="148"/>
      <c r="AB22" s="149"/>
    </row>
    <row r="23" spans="1:30" ht="16.5" customHeight="1" x14ac:dyDescent="0.25">
      <c r="A23" s="1"/>
      <c r="B23" s="4"/>
      <c r="C23" s="128"/>
      <c r="D23" s="129"/>
      <c r="E23" s="129"/>
      <c r="F23" s="129"/>
      <c r="G23" s="129"/>
      <c r="H23" s="129"/>
      <c r="I23" s="129"/>
      <c r="J23" s="129"/>
      <c r="K23" s="129"/>
      <c r="L23" s="130"/>
      <c r="M23" s="5"/>
      <c r="S23" s="147"/>
      <c r="T23" s="148"/>
      <c r="U23" s="148"/>
      <c r="V23" s="148"/>
      <c r="W23" s="148"/>
      <c r="X23" s="148"/>
      <c r="Y23" s="148"/>
      <c r="Z23" s="148"/>
      <c r="AA23" s="148"/>
      <c r="AB23" s="149"/>
    </row>
    <row r="24" spans="1:30" ht="16.5" customHeight="1" thickBot="1" x14ac:dyDescent="0.3">
      <c r="A24" s="1"/>
      <c r="B24" s="4"/>
      <c r="C24" s="128"/>
      <c r="D24" s="129"/>
      <c r="E24" s="129"/>
      <c r="F24" s="129"/>
      <c r="G24" s="129"/>
      <c r="H24" s="129"/>
      <c r="I24" s="129"/>
      <c r="J24" s="129"/>
      <c r="K24" s="129"/>
      <c r="L24" s="130"/>
      <c r="M24" s="5"/>
      <c r="S24" s="150"/>
      <c r="T24" s="151"/>
      <c r="U24" s="151"/>
      <c r="V24" s="151"/>
      <c r="W24" s="151"/>
      <c r="X24" s="151"/>
      <c r="Y24" s="151"/>
      <c r="Z24" s="151"/>
      <c r="AA24" s="151"/>
      <c r="AB24" s="152"/>
    </row>
    <row r="25" spans="1:30" ht="16.5" thickBot="1" x14ac:dyDescent="0.3">
      <c r="A25" s="1"/>
      <c r="B25" s="4"/>
      <c r="C25" s="131"/>
      <c r="D25" s="132"/>
      <c r="E25" s="132"/>
      <c r="F25" s="132"/>
      <c r="G25" s="132"/>
      <c r="H25" s="132"/>
      <c r="I25" s="132"/>
      <c r="J25" s="132"/>
      <c r="K25" s="132"/>
      <c r="L25" s="133"/>
      <c r="M25" s="5"/>
    </row>
    <row r="26" spans="1:30" ht="15.75" x14ac:dyDescent="0.25">
      <c r="A26" s="1"/>
      <c r="B26" s="9"/>
      <c r="M26" s="5"/>
    </row>
    <row r="27" spans="1:30" ht="15.75" x14ac:dyDescent="0.25">
      <c r="A27" s="1"/>
      <c r="B27" s="186" t="s">
        <v>108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</row>
    <row r="28" spans="1:30" ht="21" customHeight="1" thickBot="1" x14ac:dyDescent="0.3">
      <c r="A28" s="1"/>
      <c r="B28" s="189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1"/>
    </row>
    <row r="29" spans="1:30" ht="15" customHeight="1" thickTop="1" thickBot="1" x14ac:dyDescent="0.3">
      <c r="A29" s="1"/>
      <c r="B29" s="4"/>
      <c r="M29" s="5"/>
    </row>
    <row r="30" spans="1:30" ht="15" customHeight="1" x14ac:dyDescent="0.25">
      <c r="A30" s="1"/>
      <c r="B30" s="4"/>
      <c r="C30" s="192" t="s">
        <v>112</v>
      </c>
      <c r="D30" s="193"/>
      <c r="E30" s="193"/>
      <c r="F30" s="193"/>
      <c r="G30" s="193"/>
      <c r="H30" s="193"/>
      <c r="I30" s="193"/>
      <c r="J30" s="193"/>
      <c r="K30" s="193"/>
      <c r="L30" s="194"/>
      <c r="M30" s="5"/>
    </row>
    <row r="31" spans="1:30" ht="16.5" thickBot="1" x14ac:dyDescent="0.3">
      <c r="A31" s="1"/>
      <c r="B31" s="9"/>
      <c r="C31" s="195"/>
      <c r="D31" s="196"/>
      <c r="E31" s="196"/>
      <c r="F31" s="196"/>
      <c r="G31" s="196"/>
      <c r="H31" s="196"/>
      <c r="I31" s="196"/>
      <c r="J31" s="196"/>
      <c r="K31" s="196"/>
      <c r="L31" s="197"/>
      <c r="M31" s="5"/>
    </row>
    <row r="32" spans="1:30" ht="15.75" x14ac:dyDescent="0.25">
      <c r="A32" s="1"/>
      <c r="B32" s="9"/>
      <c r="M32" s="5"/>
    </row>
    <row r="33" spans="1:38" ht="16.5" thickBot="1" x14ac:dyDescent="0.3">
      <c r="A33" s="1"/>
      <c r="B33" s="9"/>
      <c r="C33" s="20" t="s">
        <v>109</v>
      </c>
      <c r="D33" s="21" t="s">
        <v>110</v>
      </c>
      <c r="F33" s="165" t="s">
        <v>119</v>
      </c>
      <c r="G33" s="166"/>
      <c r="H33" s="21" t="s">
        <v>110</v>
      </c>
      <c r="I33" s="22"/>
      <c r="J33" s="165" t="s">
        <v>118</v>
      </c>
      <c r="K33" s="166"/>
      <c r="L33" s="21" t="s">
        <v>110</v>
      </c>
      <c r="M33" s="5"/>
    </row>
    <row r="34" spans="1:38" ht="16.5" thickBot="1" x14ac:dyDescent="0.3">
      <c r="A34" s="1"/>
      <c r="B34" s="9"/>
      <c r="C34" s="23" t="s">
        <v>97</v>
      </c>
      <c r="D34" s="24">
        <f>AO67</f>
        <v>0.20539906103286384</v>
      </c>
      <c r="F34" s="167" t="s">
        <v>97</v>
      </c>
      <c r="G34" s="168"/>
      <c r="H34" s="25">
        <f>AO59</f>
        <v>0.24356297842727903</v>
      </c>
      <c r="I34" s="26"/>
      <c r="J34" s="167" t="s">
        <v>97</v>
      </c>
      <c r="K34" s="168"/>
      <c r="L34" s="24">
        <f>AT59</f>
        <v>0.21270130659374051</v>
      </c>
      <c r="M34" s="5"/>
    </row>
    <row r="35" spans="1:38" ht="15.75" x14ac:dyDescent="0.25">
      <c r="A35" s="1"/>
      <c r="B35" s="9"/>
      <c r="C35" s="27" t="s">
        <v>98</v>
      </c>
      <c r="D35" s="24">
        <f>AO68</f>
        <v>0.14385532264693793</v>
      </c>
      <c r="F35" s="169" t="s">
        <v>98</v>
      </c>
      <c r="G35" s="170"/>
      <c r="H35" s="25">
        <f>AO60</f>
        <v>0.16994416120417577</v>
      </c>
      <c r="I35" s="26"/>
      <c r="J35" s="169" t="s">
        <v>98</v>
      </c>
      <c r="K35" s="170"/>
      <c r="L35" s="24">
        <f t="shared" ref="L35:L38" si="2">AT60</f>
        <v>0.14909478168264109</v>
      </c>
      <c r="M35" s="5"/>
      <c r="U35" s="177" t="s">
        <v>83</v>
      </c>
      <c r="V35" s="178"/>
      <c r="W35" s="178"/>
      <c r="X35" s="178"/>
      <c r="Y35" s="178"/>
      <c r="Z35" s="179"/>
    </row>
    <row r="36" spans="1:38" ht="16.5" thickBot="1" x14ac:dyDescent="0.3">
      <c r="A36" s="1"/>
      <c r="B36" s="9"/>
      <c r="C36" s="27" t="s">
        <v>99</v>
      </c>
      <c r="D36" s="24">
        <f>AO69</f>
        <v>9.3345779437258303E-2</v>
      </c>
      <c r="F36" s="169" t="s">
        <v>99</v>
      </c>
      <c r="G36" s="170"/>
      <c r="H36" s="25">
        <f>AO61</f>
        <v>0.10866190624029803</v>
      </c>
      <c r="I36" s="26"/>
      <c r="J36" s="169" t="s">
        <v>99</v>
      </c>
      <c r="K36" s="170"/>
      <c r="L36" s="24">
        <f t="shared" si="2"/>
        <v>9.6312603192074839E-2</v>
      </c>
      <c r="M36" s="5"/>
      <c r="U36" s="180"/>
      <c r="V36" s="181"/>
      <c r="W36" s="181"/>
      <c r="X36" s="181"/>
      <c r="Y36" s="181"/>
      <c r="Z36" s="182"/>
    </row>
    <row r="37" spans="1:38" ht="15.75" x14ac:dyDescent="0.25">
      <c r="A37" s="1"/>
      <c r="B37" s="4"/>
      <c r="C37" s="27" t="s">
        <v>100</v>
      </c>
      <c r="D37" s="24">
        <f>AO70</f>
        <v>6.9930069930069921E-2</v>
      </c>
      <c r="F37" s="169" t="s">
        <v>100</v>
      </c>
      <c r="G37" s="170"/>
      <c r="H37" s="25">
        <f>AO62</f>
        <v>8.0570902394106803E-2</v>
      </c>
      <c r="I37" s="26"/>
      <c r="J37" s="169" t="s">
        <v>100</v>
      </c>
      <c r="K37" s="170"/>
      <c r="L37" s="24">
        <f t="shared" si="2"/>
        <v>7.1890726096333568E-2</v>
      </c>
      <c r="M37" s="5"/>
    </row>
    <row r="38" spans="1:38" ht="15.75" x14ac:dyDescent="0.25">
      <c r="A38" s="1"/>
      <c r="B38" s="4"/>
      <c r="C38" s="28" t="s">
        <v>101</v>
      </c>
      <c r="D38" s="29">
        <f>AO71</f>
        <v>5.4339388293743206E-2</v>
      </c>
      <c r="F38" s="171" t="s">
        <v>101</v>
      </c>
      <c r="G38" s="172"/>
      <c r="H38" s="30">
        <f>AO63</f>
        <v>6.2178006750755022E-2</v>
      </c>
      <c r="I38" s="26"/>
      <c r="J38" s="171" t="s">
        <v>101</v>
      </c>
      <c r="K38" s="172"/>
      <c r="L38" s="29">
        <f t="shared" si="2"/>
        <v>5.5759120599012266E-2</v>
      </c>
      <c r="M38" s="5"/>
    </row>
    <row r="39" spans="1:38" ht="16.5" thickBot="1" x14ac:dyDescent="0.3">
      <c r="A39" s="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  <c r="AL39" s="2" t="s">
        <v>102</v>
      </c>
    </row>
    <row r="40" spans="1:38" ht="17.25" thickTop="1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38" ht="15.75" hidden="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38" ht="15.75" hidden="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38" ht="15.75" hidden="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38" ht="16.5" hidden="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38" ht="16.5" hidden="1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38" ht="16.5" hidden="1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8" ht="16.5" hidden="1" thickBot="1" x14ac:dyDescent="0.3">
      <c r="A47" s="1"/>
      <c r="J47" s="1"/>
      <c r="K47" s="1"/>
      <c r="L47" s="1"/>
    </row>
    <row r="48" spans="1:38" ht="16.5" hidden="1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46" ht="16.5" hidden="1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46" ht="15.75" hidden="1" thickBot="1" x14ac:dyDescent="0.3">
      <c r="G50" s="19"/>
    </row>
    <row r="51" spans="1:46" ht="15.75" hidden="1" thickBot="1" x14ac:dyDescent="0.3">
      <c r="G51" s="19"/>
    </row>
    <row r="52" spans="1:46" ht="15.75" hidden="1" thickBot="1" x14ac:dyDescent="0.3"/>
    <row r="53" spans="1:46" ht="15.75" hidden="1" thickBot="1" x14ac:dyDescent="0.3"/>
    <row r="54" spans="1:46" ht="15.75" hidden="1" thickBot="1" x14ac:dyDescent="0.3"/>
    <row r="55" spans="1:46" ht="15.75" hidden="1" thickBot="1" x14ac:dyDescent="0.3"/>
    <row r="56" spans="1:46" ht="15.75" hidden="1" thickBot="1" x14ac:dyDescent="0.3">
      <c r="N56" s="2" t="s">
        <v>81</v>
      </c>
    </row>
    <row r="57" spans="1:46" ht="19.5" thickBot="1" x14ac:dyDescent="0.35">
      <c r="R57" s="184" t="s">
        <v>10</v>
      </c>
      <c r="S57" s="184"/>
      <c r="U57" s="185" t="s">
        <v>6</v>
      </c>
      <c r="V57" s="185"/>
      <c r="W57" s="185"/>
      <c r="X57" s="2" t="s">
        <v>8</v>
      </c>
      <c r="Y57" s="2" t="s">
        <v>9</v>
      </c>
      <c r="AF57" s="106" t="s">
        <v>103</v>
      </c>
      <c r="AG57" s="107"/>
      <c r="AH57" s="107"/>
      <c r="AI57" s="108"/>
      <c r="AL57" s="106" t="s">
        <v>106</v>
      </c>
      <c r="AM57" s="107"/>
      <c r="AN57" s="107"/>
      <c r="AO57" s="108"/>
      <c r="AQ57" s="106" t="s">
        <v>120</v>
      </c>
      <c r="AR57" s="107"/>
      <c r="AS57" s="107"/>
      <c r="AT57" s="108"/>
    </row>
    <row r="58" spans="1:46" ht="17.25" x14ac:dyDescent="0.25">
      <c r="N58" s="103" t="s">
        <v>0</v>
      </c>
      <c r="O58" s="103" t="s">
        <v>1</v>
      </c>
      <c r="P58" s="103" t="s">
        <v>3</v>
      </c>
      <c r="R58" s="104" t="s">
        <v>19</v>
      </c>
      <c r="S58" s="104" t="s">
        <v>20</v>
      </c>
      <c r="U58" s="103" t="s">
        <v>4</v>
      </c>
      <c r="V58" s="103" t="s">
        <v>7</v>
      </c>
      <c r="W58" s="103" t="s">
        <v>5</v>
      </c>
      <c r="Z58" s="2" t="s">
        <v>16</v>
      </c>
      <c r="AF58" s="38"/>
      <c r="AG58" s="39" t="s">
        <v>104</v>
      </c>
      <c r="AH58" s="40" t="s">
        <v>105</v>
      </c>
      <c r="AI58" s="41"/>
      <c r="AL58" s="42"/>
      <c r="AM58" s="43">
        <v>1</v>
      </c>
      <c r="AN58" s="43">
        <v>0.26</v>
      </c>
      <c r="AO58" s="44" t="s">
        <v>111</v>
      </c>
      <c r="AQ58" s="42"/>
      <c r="AR58" s="43">
        <v>1</v>
      </c>
      <c r="AS58" s="43">
        <v>0.26</v>
      </c>
      <c r="AT58" s="44" t="s">
        <v>111</v>
      </c>
    </row>
    <row r="59" spans="1:46" x14ac:dyDescent="0.25">
      <c r="N59" s="2" t="str">
        <f t="shared" ref="N59:P73" si="3">Q4</f>
        <v>LCC</v>
      </c>
      <c r="O59" s="2" t="str">
        <f t="shared" si="3"/>
        <v>L1</v>
      </c>
      <c r="P59" s="2">
        <f t="shared" si="3"/>
        <v>90</v>
      </c>
      <c r="R59" s="2">
        <f t="shared" ref="R59:R73" si="4">AC4</f>
        <v>2.7</v>
      </c>
      <c r="S59" s="2">
        <f t="shared" ref="S59:S73" si="5">-AD4</f>
        <v>0</v>
      </c>
      <c r="U59" s="2">
        <f t="shared" ref="U59:U70" si="6">U60+R59</f>
        <v>15.2</v>
      </c>
      <c r="V59" s="2">
        <f t="shared" ref="V59:V61" si="7">-(W59+U59)</f>
        <v>-1</v>
      </c>
      <c r="W59" s="2">
        <f t="shared" ref="W59:W70" si="8">S59+W60</f>
        <v>-14.2</v>
      </c>
      <c r="Z59" s="2" t="s">
        <v>17</v>
      </c>
      <c r="AF59" s="48" t="s">
        <v>37</v>
      </c>
      <c r="AG59" s="2">
        <v>211600</v>
      </c>
      <c r="AH59" s="2">
        <v>0.47539999999999999</v>
      </c>
      <c r="AI59" s="41"/>
      <c r="AL59" s="49" t="s">
        <v>97</v>
      </c>
      <c r="AM59" s="2">
        <v>2.8740000000000001</v>
      </c>
      <c r="AN59" s="50">
        <f>0.26*AM59</f>
        <v>0.74724000000000002</v>
      </c>
      <c r="AO59" s="51">
        <f>((IF(AA79=AF67,AH67,(IF(AA79=AF66,AH66,IF(AA79=AF65,AH65,IF(AA79=AF64,AH64,IF(AA79=AF63,AH63,IF(AA79=AF62,AH62,IF(AA79=AF61,AH61,IF(AA79=AF60,AH60,AH59))))))))))*4)/AM59</f>
        <v>0.24356297842727903</v>
      </c>
      <c r="AQ59" s="49" t="s">
        <v>97</v>
      </c>
      <c r="AR59" s="2">
        <v>3.2909999999999999</v>
      </c>
      <c r="AS59" s="50">
        <f>0.26*AR59</f>
        <v>0.85565999999999998</v>
      </c>
      <c r="AT59" s="51">
        <f>((IF(AA79=AF67,AH67,(IF(AA79=AF66,AH66,IF(AA79=AF65,AH65,IF(AA79=AF64,AH64,IF(AA79=AF63,AH63,IF(AA79=AF62,AH62,IF(AA79=AF61,AH61,IF(AA79=AF60,AH60,AH59))))))))))*4)/AR59</f>
        <v>0.21270130659374051</v>
      </c>
    </row>
    <row r="60" spans="1:46" x14ac:dyDescent="0.25">
      <c r="N60" s="2" t="str">
        <f t="shared" si="3"/>
        <v>L1</v>
      </c>
      <c r="O60" s="2" t="str">
        <f t="shared" si="3"/>
        <v>L2</v>
      </c>
      <c r="P60" s="2">
        <f t="shared" si="3"/>
        <v>240</v>
      </c>
      <c r="R60" s="2">
        <f t="shared" si="4"/>
        <v>0</v>
      </c>
      <c r="S60" s="2">
        <f t="shared" si="5"/>
        <v>-2.7</v>
      </c>
      <c r="U60" s="2">
        <f t="shared" si="6"/>
        <v>12.5</v>
      </c>
      <c r="V60" s="2">
        <f t="shared" si="7"/>
        <v>1.6999999999999993</v>
      </c>
      <c r="W60" s="2">
        <f t="shared" si="8"/>
        <v>-14.2</v>
      </c>
      <c r="Z60" s="2" t="s">
        <v>18</v>
      </c>
      <c r="AF60" s="48" t="s">
        <v>36</v>
      </c>
      <c r="AG60" s="2">
        <v>167800</v>
      </c>
      <c r="AH60" s="2">
        <v>0.40720000000000001</v>
      </c>
      <c r="AI60" s="41"/>
      <c r="AL60" s="49" t="s">
        <v>98</v>
      </c>
      <c r="AM60" s="2">
        <v>4.1189999999999998</v>
      </c>
      <c r="AN60" s="50">
        <f t="shared" ref="AN60:AN62" si="9">0.26*AM60</f>
        <v>1.07094</v>
      </c>
      <c r="AO60" s="51">
        <f>((IF(AA79=AF67,AH67,(IF(AA79=AF66,AH66,IF(AA79=AF65,AH65,IF(AA79=AF64,AH64,IF(AA79=AF63,AH63,IF(AA79=AF62,AH62,IF(AA79=AF61,AH61,IF(AA79=AF60,AH60,AH59))))))))))*4)/AM60</f>
        <v>0.16994416120417577</v>
      </c>
      <c r="AQ60" s="49" t="s">
        <v>98</v>
      </c>
      <c r="AR60" s="2">
        <v>4.6950000000000003</v>
      </c>
      <c r="AS60" s="50">
        <f t="shared" ref="AS60:AS62" si="10">0.26*AR60</f>
        <v>1.2207000000000001</v>
      </c>
      <c r="AT60" s="51">
        <f>((IF(AA79=AF67,AH67,(IF(AA79=AF66,AH66,IF(AA79=AF65,AH65,IF(AA79=AF64,AH64,IF(AA79=AF63,AH63,IF(AA79=AF62,AH62,IF(AA79=AF61,AH61,IF(AA79=AF60,AH60,AH59))))))))))*4)/AR60</f>
        <v>0.14909478168264109</v>
      </c>
    </row>
    <row r="61" spans="1:46" x14ac:dyDescent="0.25">
      <c r="N61" s="2" t="str">
        <f t="shared" si="3"/>
        <v>L2</v>
      </c>
      <c r="O61" s="2" t="str">
        <f t="shared" si="3"/>
        <v>L3</v>
      </c>
      <c r="P61" s="2">
        <f t="shared" si="3"/>
        <v>140</v>
      </c>
      <c r="R61" s="2">
        <f t="shared" si="4"/>
        <v>2.7</v>
      </c>
      <c r="S61" s="2">
        <f t="shared" si="5"/>
        <v>0</v>
      </c>
      <c r="T61" s="19"/>
      <c r="U61" s="2">
        <f t="shared" si="6"/>
        <v>12.5</v>
      </c>
      <c r="V61" s="2">
        <f t="shared" si="7"/>
        <v>-1</v>
      </c>
      <c r="W61" s="2">
        <f t="shared" si="8"/>
        <v>-11.5</v>
      </c>
      <c r="AF61" s="48" t="s">
        <v>35</v>
      </c>
      <c r="AG61" s="2">
        <v>133100</v>
      </c>
      <c r="AH61" s="2">
        <v>0.65049999999999997</v>
      </c>
      <c r="AI61" s="41"/>
      <c r="AL61" s="49" t="s">
        <v>99</v>
      </c>
      <c r="AM61" s="2">
        <v>6.4420000000000002</v>
      </c>
      <c r="AN61" s="50">
        <f t="shared" si="9"/>
        <v>1.6749200000000002</v>
      </c>
      <c r="AO61" s="51">
        <f>((IF(AA79=AF67,AH67,(IF(AA79=AF66,AH66,IF(AA79=AF65,AH65,IF(AA79=AF64,AH64,IF(AA79=AF63,AH63,IF(AA79=AF62,AH62,IF(AA79=AF61,AH61,IF(AA79=AF60,AH60,AH59))))))))))*4)/AM61</f>
        <v>0.10866190624029803</v>
      </c>
      <c r="AQ61" s="49" t="s">
        <v>99</v>
      </c>
      <c r="AR61" s="2">
        <v>7.2679999999999998</v>
      </c>
      <c r="AS61" s="50">
        <f t="shared" si="10"/>
        <v>1.88968</v>
      </c>
      <c r="AT61" s="51">
        <f>((IF(AA79=AF67,AH67,(IF(AA79=AF66,AH66,IF(AA79=AF65,AH65,IF(AA79=AF64,AH64,IF(AA79=AF63,AH63,IF(AA79=AF62,AH62,IF(AA79=AF61,AH61,IF(AA79=AF60,AH60,AH59))))))))))*4)/AR61</f>
        <v>9.6312603192074839E-2</v>
      </c>
    </row>
    <row r="62" spans="1:46" x14ac:dyDescent="0.25">
      <c r="N62" s="2" t="str">
        <f t="shared" si="3"/>
        <v>L3</v>
      </c>
      <c r="O62" s="2" t="str">
        <f t="shared" si="3"/>
        <v>L4</v>
      </c>
      <c r="P62" s="2">
        <f t="shared" si="3"/>
        <v>100</v>
      </c>
      <c r="R62" s="2">
        <f t="shared" si="4"/>
        <v>0</v>
      </c>
      <c r="S62" s="2">
        <f t="shared" si="5"/>
        <v>-1.7</v>
      </c>
      <c r="T62" s="19"/>
      <c r="U62" s="2">
        <f t="shared" si="6"/>
        <v>9.8000000000000007</v>
      </c>
      <c r="V62" s="2">
        <f>-(W62+U62)</f>
        <v>1.6999999999999993</v>
      </c>
      <c r="W62" s="2">
        <f t="shared" si="8"/>
        <v>-11.5</v>
      </c>
      <c r="AF62" s="48" t="s">
        <v>34</v>
      </c>
      <c r="AG62" s="2">
        <v>105600</v>
      </c>
      <c r="AH62" s="2">
        <v>0.3039</v>
      </c>
      <c r="AI62" s="41"/>
      <c r="AL62" s="49" t="s">
        <v>100</v>
      </c>
      <c r="AM62" s="2">
        <v>8.6880000000000006</v>
      </c>
      <c r="AN62" s="50">
        <f t="shared" si="9"/>
        <v>2.2588800000000004</v>
      </c>
      <c r="AO62" s="51">
        <f>((IF(AA79=AF67,AH67,(IF(AA79=AF66,AH66,IF(AA79=AF65,AH65,IF(AA79=AF64,AH64,IF(AA79=AF63,AH63,IF(AA79=AF62,AH62,IF(AA79=AF61,AH61,IF(AA79=AF60,AH60,AH59))))))))))*4)/AM62</f>
        <v>8.0570902394106803E-2</v>
      </c>
      <c r="AQ62" s="49" t="s">
        <v>100</v>
      </c>
      <c r="AR62" s="2">
        <v>9.7370000000000001</v>
      </c>
      <c r="AS62" s="50">
        <f t="shared" si="10"/>
        <v>2.5316200000000002</v>
      </c>
      <c r="AT62" s="51">
        <f>((IF(AA79=AF67,AH67,(IF(AA79=AF66,AH66,IF(AA79=AF65,AH65,IF(AA79=AF64,AH64,IF(AA79=AF63,AH63,IF(AA79=AF62,AH62,IF(AA79=AF61,AH61,IF(AA79=AF60,AH60,AH59))))))))))*4)/AR62</f>
        <v>7.1890726096333568E-2</v>
      </c>
    </row>
    <row r="63" spans="1:46" ht="15.75" thickBot="1" x14ac:dyDescent="0.3">
      <c r="N63" s="2" t="str">
        <f t="shared" si="3"/>
        <v>L4</v>
      </c>
      <c r="O63" s="2" t="str">
        <f t="shared" si="3"/>
        <v>L5</v>
      </c>
      <c r="P63" s="2">
        <f t="shared" si="3"/>
        <v>170</v>
      </c>
      <c r="R63" s="2">
        <f t="shared" si="4"/>
        <v>1.7</v>
      </c>
      <c r="S63" s="2">
        <f t="shared" si="5"/>
        <v>0</v>
      </c>
      <c r="T63" s="19"/>
      <c r="U63" s="2">
        <f t="shared" si="6"/>
        <v>9.8000000000000007</v>
      </c>
      <c r="V63" s="2">
        <f t="shared" ref="V63:V64" si="11">-(W63+U63)</f>
        <v>0</v>
      </c>
      <c r="W63" s="2">
        <f t="shared" si="8"/>
        <v>-9.8000000000000007</v>
      </c>
      <c r="AF63" s="38" t="s">
        <v>29</v>
      </c>
      <c r="AG63" s="2">
        <v>83690</v>
      </c>
      <c r="AH63" s="2">
        <v>0.26600000000000001</v>
      </c>
      <c r="AI63" s="41"/>
      <c r="AL63" s="53" t="s">
        <v>101</v>
      </c>
      <c r="AM63" s="54">
        <v>11.257999999999999</v>
      </c>
      <c r="AN63" s="55">
        <f>0.26*AM63</f>
        <v>2.9270799999999997</v>
      </c>
      <c r="AO63" s="56">
        <f>((IF(AA79=AF67,AH67,(IF(AA79=AF66,AH66,IF(AA79=AF65,AH65,IF(AA79=AF64,AH64,IF(AA79=AF63,AH63,IF(AA79=AF62,AH62,IF(AA79=AF61,AH61,IF(AA79=AF60,AH60,AH59))))))))))*4)/AM63</f>
        <v>6.2178006750755022E-2</v>
      </c>
      <c r="AQ63" s="53" t="s">
        <v>101</v>
      </c>
      <c r="AR63" s="54">
        <v>12.554</v>
      </c>
      <c r="AS63" s="55">
        <f>0.26*AR63</f>
        <v>3.2640400000000001</v>
      </c>
      <c r="AT63" s="56">
        <f>((IF(AA79=AF67,AH67,(IF(AA79=AF66,AH66,IF(AA79=AF65,AH65,IF(AA79=AF64,AH64,IF(AA79=AF63,AH63,IF(AA79=AF62,AH62,IF(AA79=AF61,AH61,IF(AA79=AF60,AH60,AH59))))))))))*4)/AR63</f>
        <v>5.5759120599012266E-2</v>
      </c>
    </row>
    <row r="64" spans="1:46" ht="15.75" thickBot="1" x14ac:dyDescent="0.3">
      <c r="N64" s="2" t="str">
        <f t="shared" si="3"/>
        <v>L5</v>
      </c>
      <c r="O64" s="2" t="str">
        <f t="shared" si="3"/>
        <v>L6</v>
      </c>
      <c r="P64" s="2">
        <f t="shared" si="3"/>
        <v>160</v>
      </c>
      <c r="R64" s="2">
        <f t="shared" si="4"/>
        <v>0</v>
      </c>
      <c r="S64" s="2">
        <f t="shared" si="5"/>
        <v>-1.7</v>
      </c>
      <c r="T64" s="19"/>
      <c r="U64" s="2">
        <f t="shared" si="6"/>
        <v>8.1000000000000014</v>
      </c>
      <c r="V64" s="2">
        <f t="shared" si="11"/>
        <v>1.6999999999999993</v>
      </c>
      <c r="W64" s="2">
        <f t="shared" si="8"/>
        <v>-9.8000000000000007</v>
      </c>
      <c r="AF64" s="38" t="s">
        <v>30</v>
      </c>
      <c r="AG64" s="2">
        <v>66360</v>
      </c>
      <c r="AH64" s="2">
        <v>0.17499999999999999</v>
      </c>
      <c r="AI64" s="41"/>
    </row>
    <row r="65" spans="14:41" ht="18" thickBot="1" x14ac:dyDescent="0.3">
      <c r="N65" s="2" t="str">
        <f t="shared" si="3"/>
        <v>L6</v>
      </c>
      <c r="O65" s="2" t="str">
        <f t="shared" si="3"/>
        <v>L7</v>
      </c>
      <c r="P65" s="2">
        <f t="shared" si="3"/>
        <v>105</v>
      </c>
      <c r="R65" s="2">
        <f t="shared" si="4"/>
        <v>2.7</v>
      </c>
      <c r="S65" s="2">
        <f t="shared" si="5"/>
        <v>0</v>
      </c>
      <c r="T65" s="19"/>
      <c r="U65" s="2">
        <f t="shared" si="6"/>
        <v>8.1000000000000014</v>
      </c>
      <c r="V65" s="2">
        <f>-(W65+U65)</f>
        <v>0</v>
      </c>
      <c r="W65" s="2">
        <f t="shared" si="8"/>
        <v>-8.1000000000000014</v>
      </c>
      <c r="AF65" s="38" t="s">
        <v>31</v>
      </c>
      <c r="AG65" s="2">
        <v>41740</v>
      </c>
      <c r="AH65" s="2">
        <v>0.1333</v>
      </c>
      <c r="AI65" s="41"/>
      <c r="AL65" s="106" t="s">
        <v>107</v>
      </c>
      <c r="AM65" s="107"/>
      <c r="AN65" s="107"/>
      <c r="AO65" s="108"/>
    </row>
    <row r="66" spans="14:41" x14ac:dyDescent="0.25">
      <c r="N66" s="2" t="str">
        <f t="shared" si="3"/>
        <v>L7</v>
      </c>
      <c r="O66" s="2" t="str">
        <f t="shared" si="3"/>
        <v>L8</v>
      </c>
      <c r="P66" s="2">
        <f t="shared" si="3"/>
        <v>210</v>
      </c>
      <c r="R66" s="2">
        <f t="shared" si="4"/>
        <v>0</v>
      </c>
      <c r="S66" s="2">
        <f t="shared" si="5"/>
        <v>-2.7</v>
      </c>
      <c r="T66" s="19"/>
      <c r="U66" s="2">
        <f t="shared" si="6"/>
        <v>5.4</v>
      </c>
      <c r="V66" s="2">
        <f t="shared" ref="V66:V73" si="12">-(W66+U66)</f>
        <v>2.7000000000000011</v>
      </c>
      <c r="W66" s="2">
        <f t="shared" si="8"/>
        <v>-8.1000000000000014</v>
      </c>
      <c r="AF66" s="38" t="s">
        <v>32</v>
      </c>
      <c r="AG66" s="2">
        <v>26240</v>
      </c>
      <c r="AH66" s="2">
        <v>0.1041</v>
      </c>
      <c r="AI66" s="41"/>
      <c r="AL66" s="42"/>
      <c r="AM66" s="43">
        <v>1</v>
      </c>
      <c r="AN66" s="43">
        <v>0.26</v>
      </c>
      <c r="AO66" s="44" t="s">
        <v>111</v>
      </c>
    </row>
    <row r="67" spans="14:41" ht="15.75" thickBot="1" x14ac:dyDescent="0.3">
      <c r="N67" s="2" t="str">
        <f t="shared" si="3"/>
        <v>L8</v>
      </c>
      <c r="O67" s="2" t="str">
        <f t="shared" si="3"/>
        <v>L9</v>
      </c>
      <c r="P67" s="2">
        <f t="shared" si="3"/>
        <v>200</v>
      </c>
      <c r="R67" s="2">
        <f t="shared" si="4"/>
        <v>2.7</v>
      </c>
      <c r="S67" s="2">
        <f t="shared" si="5"/>
        <v>0</v>
      </c>
      <c r="T67" s="19"/>
      <c r="U67" s="2">
        <f t="shared" si="6"/>
        <v>5.4</v>
      </c>
      <c r="V67" s="2">
        <f t="shared" si="12"/>
        <v>0</v>
      </c>
      <c r="W67" s="2">
        <f t="shared" si="8"/>
        <v>-5.4</v>
      </c>
      <c r="AF67" s="58" t="s">
        <v>33</v>
      </c>
      <c r="AG67" s="54">
        <v>16510</v>
      </c>
      <c r="AH67" s="54">
        <v>8.3500000000000005E-2</v>
      </c>
      <c r="AI67" s="59"/>
      <c r="AL67" s="49" t="s">
        <v>97</v>
      </c>
      <c r="AM67" s="2">
        <v>3.4079999999999999</v>
      </c>
      <c r="AN67" s="50">
        <f>AM67*0.26</f>
        <v>0.88607999999999998</v>
      </c>
      <c r="AO67" s="51">
        <f>((IF(AA79=AF67,AH67,(IF(AA79=AF66,AH66,IF(AA79=AF65,AH65,IF(AA79=AF64,AH64,IF(AA79=AF63,AH63,IF(AA79=AF62,AH62,IF(AA79=AF61,AH61,IF(AA79=AF60,AH60,AH59))))))))))*4)/AM67</f>
        <v>0.20539906103286384</v>
      </c>
    </row>
    <row r="68" spans="14:41" x14ac:dyDescent="0.25">
      <c r="N68" s="2" t="str">
        <f t="shared" si="3"/>
        <v>L9</v>
      </c>
      <c r="O68" s="2" t="str">
        <f t="shared" si="3"/>
        <v>L10</v>
      </c>
      <c r="P68" s="2">
        <f t="shared" si="3"/>
        <v>200</v>
      </c>
      <c r="R68" s="2">
        <f t="shared" si="4"/>
        <v>0</v>
      </c>
      <c r="S68" s="2">
        <f t="shared" si="5"/>
        <v>-2.7</v>
      </c>
      <c r="T68" s="19"/>
      <c r="U68" s="2">
        <f t="shared" si="6"/>
        <v>2.7</v>
      </c>
      <c r="V68" s="2">
        <f t="shared" si="12"/>
        <v>2.7</v>
      </c>
      <c r="W68" s="2">
        <f t="shared" si="8"/>
        <v>-5.4</v>
      </c>
      <c r="AL68" s="49" t="s">
        <v>98</v>
      </c>
      <c r="AM68" s="2">
        <v>4.8659999999999997</v>
      </c>
      <c r="AN68" s="50">
        <f t="shared" ref="AN68:AN71" si="13">AM68*0.26</f>
        <v>1.2651600000000001</v>
      </c>
      <c r="AO68" s="51">
        <f>((IF(AA79=AF67,AH67,(IF(AA79=AF66,AH66,IF(AA79=AF65,AH65,IF(AA79=AF64,AH64,IF(AA79=AF63,AH63,IF(AA79=AF62,AH62,IF(AA79=AF61,AH61,IF(AA79=AF60,AH60,AH59))))))))))*4)/AM68</f>
        <v>0.14385532264693793</v>
      </c>
    </row>
    <row r="69" spans="14:41" x14ac:dyDescent="0.25">
      <c r="N69" s="2" t="str">
        <f t="shared" si="3"/>
        <v>L10</v>
      </c>
      <c r="O69" s="2" t="str">
        <f t="shared" si="3"/>
        <v>L11</v>
      </c>
      <c r="P69" s="2">
        <f t="shared" si="3"/>
        <v>190</v>
      </c>
      <c r="R69" s="2">
        <f t="shared" si="4"/>
        <v>2.7</v>
      </c>
      <c r="S69" s="2">
        <f t="shared" si="5"/>
        <v>0</v>
      </c>
      <c r="T69" s="19"/>
      <c r="U69" s="2">
        <f t="shared" si="6"/>
        <v>2.7</v>
      </c>
      <c r="V69" s="2">
        <f t="shared" si="12"/>
        <v>0</v>
      </c>
      <c r="W69" s="2">
        <f t="shared" si="8"/>
        <v>-2.7</v>
      </c>
      <c r="AL69" s="49" t="s">
        <v>99</v>
      </c>
      <c r="AM69" s="2">
        <v>7.4989999999999997</v>
      </c>
      <c r="AN69" s="50">
        <f t="shared" si="13"/>
        <v>1.94974</v>
      </c>
      <c r="AO69" s="51">
        <f>((IF(AA79=AF67,AH67,(IF(AA79=AF66,AH66,IF(AA79=AF65,AH65,IF(AA79=AF64,AH64,IF(AA79=AF63,AH63,IF(AA79=AF62,AH62,IF(AA79=AF61,AH61,IF(AA79=AF60,AH60,AH59))))))))))*4)/AM69</f>
        <v>9.3345779437258303E-2</v>
      </c>
    </row>
    <row r="70" spans="14:41" x14ac:dyDescent="0.25">
      <c r="N70" s="2" t="str">
        <f t="shared" si="3"/>
        <v>L11</v>
      </c>
      <c r="O70" s="2" t="str">
        <f t="shared" si="3"/>
        <v>L12</v>
      </c>
      <c r="P70" s="2">
        <f t="shared" si="3"/>
        <v>190</v>
      </c>
      <c r="R70" s="2">
        <f t="shared" si="4"/>
        <v>0</v>
      </c>
      <c r="S70" s="2">
        <f t="shared" si="5"/>
        <v>-2.7</v>
      </c>
      <c r="T70" s="19"/>
      <c r="U70" s="2">
        <f t="shared" si="6"/>
        <v>0</v>
      </c>
      <c r="V70" s="2">
        <f t="shared" si="12"/>
        <v>2.7</v>
      </c>
      <c r="W70" s="2">
        <f t="shared" si="8"/>
        <v>-2.7</v>
      </c>
      <c r="AL70" s="49" t="s">
        <v>100</v>
      </c>
      <c r="AM70" s="2">
        <v>10.01</v>
      </c>
      <c r="AN70" s="50">
        <f t="shared" si="13"/>
        <v>2.6026000000000002</v>
      </c>
      <c r="AO70" s="51">
        <f>((IF(AA79=AF67,AH67,(IF(AA79=AF66,AH66,IF(AA79=AF65,AH65,IF(AA79=AF64,AH64,IF(AA79=AF63,AH63,IF(AA79=AF62,AH62,IF(AA79=AF61,AH61,IF(AA79=AF60,AH60,AH59))))))))))*4)/AM70</f>
        <v>6.9930069930069921E-2</v>
      </c>
    </row>
    <row r="71" spans="14:41" ht="15.75" thickBot="1" x14ac:dyDescent="0.3">
      <c r="N71" s="2" t="str">
        <f t="shared" si="3"/>
        <v/>
      </c>
      <c r="O71" s="2">
        <f t="shared" si="3"/>
        <v>0</v>
      </c>
      <c r="P71" s="2">
        <f t="shared" si="3"/>
        <v>0</v>
      </c>
      <c r="R71" s="2">
        <f t="shared" si="4"/>
        <v>0</v>
      </c>
      <c r="S71" s="2">
        <f t="shared" si="5"/>
        <v>0</v>
      </c>
      <c r="T71" s="19"/>
      <c r="U71" s="2">
        <f>U72+R71</f>
        <v>0</v>
      </c>
      <c r="V71" s="2">
        <f t="shared" si="12"/>
        <v>0</v>
      </c>
      <c r="W71" s="2">
        <f>S71+W72</f>
        <v>0</v>
      </c>
      <c r="AL71" s="53" t="s">
        <v>101</v>
      </c>
      <c r="AM71" s="54">
        <v>12.882</v>
      </c>
      <c r="AN71" s="55">
        <f t="shared" si="13"/>
        <v>3.3493200000000001</v>
      </c>
      <c r="AO71" s="56">
        <f>((IF(AA79=AF67,AH67,(IF(AA79=AF66,AH66,IF(AA79=AF65,AH65,IF(AA79=AF64,AH64,IF(AA79=AF63,AH63,IF(AA79=AF62,AH62,IF(AA79=AF61,AH61,IF(AA79=AF60,AH60,AH59))))))))))*4)/AM71</f>
        <v>5.4339388293743206E-2</v>
      </c>
    </row>
    <row r="72" spans="14:41" x14ac:dyDescent="0.25">
      <c r="N72" s="2" t="str">
        <f t="shared" si="3"/>
        <v/>
      </c>
      <c r="O72" s="2">
        <f t="shared" si="3"/>
        <v>0</v>
      </c>
      <c r="P72" s="2">
        <f t="shared" si="3"/>
        <v>0</v>
      </c>
      <c r="R72" s="2">
        <f t="shared" si="4"/>
        <v>0</v>
      </c>
      <c r="S72" s="2">
        <f t="shared" si="5"/>
        <v>0</v>
      </c>
      <c r="T72" s="19"/>
      <c r="U72" s="2">
        <f>U73+R72</f>
        <v>0</v>
      </c>
      <c r="V72" s="2">
        <f t="shared" si="12"/>
        <v>0</v>
      </c>
      <c r="W72" s="2">
        <f>S72+W73</f>
        <v>0</v>
      </c>
    </row>
    <row r="73" spans="14:41" x14ac:dyDescent="0.25">
      <c r="N73" s="2" t="str">
        <f t="shared" si="3"/>
        <v/>
      </c>
      <c r="O73" s="2">
        <f t="shared" si="3"/>
        <v>0</v>
      </c>
      <c r="P73" s="2">
        <f t="shared" si="3"/>
        <v>0</v>
      </c>
      <c r="R73" s="2">
        <f t="shared" si="4"/>
        <v>0</v>
      </c>
      <c r="S73" s="2">
        <f t="shared" si="5"/>
        <v>0</v>
      </c>
      <c r="T73" s="19"/>
      <c r="U73" s="2">
        <f>R73</f>
        <v>0</v>
      </c>
      <c r="V73" s="2">
        <f t="shared" si="12"/>
        <v>0</v>
      </c>
      <c r="W73" s="2">
        <f>S73</f>
        <v>0</v>
      </c>
    </row>
    <row r="74" spans="14:41" ht="15.75" thickBot="1" x14ac:dyDescent="0.3">
      <c r="T74" s="19"/>
    </row>
    <row r="75" spans="14:41" ht="21.75" thickBot="1" x14ac:dyDescent="0.4">
      <c r="O75" s="157" t="s">
        <v>11</v>
      </c>
      <c r="P75" s="158"/>
      <c r="Q75" s="159"/>
      <c r="T75" s="160" t="s">
        <v>22</v>
      </c>
      <c r="U75" s="161"/>
      <c r="V75" s="162"/>
      <c r="X75" s="160" t="s">
        <v>38</v>
      </c>
      <c r="Y75" s="161"/>
      <c r="Z75" s="161"/>
      <c r="AA75" s="162"/>
    </row>
    <row r="77" spans="14:41" ht="19.5" thickBot="1" x14ac:dyDescent="0.35">
      <c r="O77" s="105" t="s">
        <v>12</v>
      </c>
      <c r="P77" s="19"/>
      <c r="Q77" s="105" t="s">
        <v>13</v>
      </c>
      <c r="T77" s="163" t="s">
        <v>23</v>
      </c>
      <c r="U77" s="163"/>
      <c r="V77" s="34">
        <f>IF(O94&gt;Q94,O94,Q94)</f>
        <v>18657.5</v>
      </c>
      <c r="X77" s="183" t="s">
        <v>27</v>
      </c>
      <c r="Y77" s="183"/>
      <c r="Z77" s="183"/>
      <c r="AA77" s="60">
        <f>(($V$79*V77*(1+V85))/(V81*V83))</f>
        <v>44124.98750000001</v>
      </c>
      <c r="AC77" s="163" t="s">
        <v>40</v>
      </c>
      <c r="AD77" s="163"/>
      <c r="AE77" s="163"/>
      <c r="AF77" s="163"/>
      <c r="AG77" s="2">
        <f>V83*V81</f>
        <v>6</v>
      </c>
    </row>
    <row r="78" spans="14:41" x14ac:dyDescent="0.25">
      <c r="O78" s="2">
        <f>IF(U59=0,0,P59*(U59-V59))</f>
        <v>1458</v>
      </c>
      <c r="Q78" s="2">
        <f>IF(W59=0,0,P59*IF(V59&lt;0,(ABS(W59)-(ABS(V59))),(ABS(W59)+(ABS(V59)))))</f>
        <v>1188</v>
      </c>
    </row>
    <row r="79" spans="14:41" ht="15.75" x14ac:dyDescent="0.25">
      <c r="O79" s="2">
        <f t="shared" ref="O79:O92" si="14">IF(U60=0,0,P60*(U60-V60))</f>
        <v>2592</v>
      </c>
      <c r="Q79" s="2">
        <f t="shared" ref="Q79:Q92" si="15">IF(W60=0,0,P60*IF(V60&lt;0,(ABS(W60)-(ABS(V60))),(ABS(W60)+(ABS(V60)))))</f>
        <v>3815.9999999999995</v>
      </c>
      <c r="T79" s="163" t="s">
        <v>24</v>
      </c>
      <c r="U79" s="163"/>
      <c r="V79" s="2">
        <v>12.9</v>
      </c>
      <c r="X79" s="183" t="s">
        <v>28</v>
      </c>
      <c r="Y79" s="183"/>
      <c r="Z79" s="183"/>
      <c r="AA79" s="61" t="str">
        <f>IF(AA77&lt;AG67,AF67,(IF(AA77&lt;AG66,AF66,IF(AA77&lt;AG65,AF65,IF(AA77&lt;AG64,AF64,IF(AA77&lt;AG63,AF63,IF(AA77&lt;AG62,AF62,IF(AA77&lt;AG61,AF61,AF60))))))))</f>
        <v>#2</v>
      </c>
      <c r="AC79" s="163" t="s">
        <v>39</v>
      </c>
      <c r="AD79" s="163"/>
      <c r="AE79" s="163"/>
      <c r="AF79" s="163"/>
      <c r="AG79" s="62">
        <f>(AA77/IF(AA79=AF67,AG67,(IF(AA79=AF66,AG66,IF(AA79=AF65,AG65,IF(AA79=AF64,AG64,IF(AA79=AF63,AG63,IF(AA79=AF62,AG62,IF(AA79=AF61,AG61,IF(AA79=AF60,AG60,AG59))))))))))*AG77</f>
        <v>3.9896010397830026</v>
      </c>
      <c r="AJ79" s="34" t="s">
        <v>96</v>
      </c>
      <c r="AK79" s="63">
        <f>AG79/V83</f>
        <v>3.3246675331525019E-2</v>
      </c>
    </row>
    <row r="80" spans="14:41" x14ac:dyDescent="0.25">
      <c r="O80" s="2">
        <f t="shared" si="14"/>
        <v>1890</v>
      </c>
      <c r="Q80" s="2">
        <f t="shared" si="15"/>
        <v>1470</v>
      </c>
    </row>
    <row r="81" spans="14:33" x14ac:dyDescent="0.25">
      <c r="O81" s="2">
        <f t="shared" si="14"/>
        <v>810.00000000000011</v>
      </c>
      <c r="Q81" s="2">
        <f t="shared" si="15"/>
        <v>1320</v>
      </c>
      <c r="S81" s="163" t="s">
        <v>25</v>
      </c>
      <c r="T81" s="163"/>
      <c r="U81" s="163"/>
      <c r="V81" s="65">
        <v>0.05</v>
      </c>
      <c r="AA81" s="163" t="s">
        <v>66</v>
      </c>
      <c r="AB81" s="163"/>
      <c r="AC81" s="163"/>
      <c r="AD81" s="163"/>
      <c r="AE81" s="163"/>
      <c r="AF81" s="163"/>
      <c r="AG81" s="63">
        <f>AG79/AG77</f>
        <v>0.66493350663050044</v>
      </c>
    </row>
    <row r="82" spans="14:33" x14ac:dyDescent="0.25">
      <c r="O82" s="2">
        <f t="shared" si="14"/>
        <v>1666.0000000000002</v>
      </c>
      <c r="Q82" s="2">
        <f t="shared" si="15"/>
        <v>1666.0000000000002</v>
      </c>
    </row>
    <row r="83" spans="14:33" x14ac:dyDescent="0.25">
      <c r="O83" s="2">
        <f t="shared" si="14"/>
        <v>1024.0000000000005</v>
      </c>
      <c r="Q83" s="2">
        <f t="shared" si="15"/>
        <v>1840</v>
      </c>
      <c r="T83" s="163" t="s">
        <v>26</v>
      </c>
      <c r="U83" s="163"/>
      <c r="V83" s="2">
        <f>W10</f>
        <v>120</v>
      </c>
    </row>
    <row r="84" spans="14:33" x14ac:dyDescent="0.25">
      <c r="O84" s="2">
        <f t="shared" si="14"/>
        <v>850.50000000000011</v>
      </c>
      <c r="Q84" s="2">
        <f t="shared" si="15"/>
        <v>850.50000000000011</v>
      </c>
    </row>
    <row r="85" spans="14:33" x14ac:dyDescent="0.25">
      <c r="O85" s="2">
        <f t="shared" si="14"/>
        <v>566.99999999999989</v>
      </c>
      <c r="Q85" s="2">
        <f t="shared" si="15"/>
        <v>2268.0000000000005</v>
      </c>
      <c r="T85" s="163" t="s">
        <v>158</v>
      </c>
      <c r="U85" s="163"/>
      <c r="V85" s="65">
        <v>0.1</v>
      </c>
    </row>
    <row r="86" spans="14:33" x14ac:dyDescent="0.25">
      <c r="O86" s="2">
        <f t="shared" si="14"/>
        <v>1080</v>
      </c>
      <c r="Q86" s="2">
        <f t="shared" si="15"/>
        <v>1080</v>
      </c>
    </row>
    <row r="87" spans="14:33" x14ac:dyDescent="0.25">
      <c r="O87" s="2">
        <f>IF(U68=0,0,P68*(U68-V68))</f>
        <v>0</v>
      </c>
      <c r="Q87" s="2">
        <f t="shared" si="15"/>
        <v>1620.0000000000002</v>
      </c>
    </row>
    <row r="88" spans="14:33" x14ac:dyDescent="0.25">
      <c r="O88" s="2">
        <f t="shared" si="14"/>
        <v>513</v>
      </c>
      <c r="Q88" s="2">
        <f t="shared" si="15"/>
        <v>513</v>
      </c>
    </row>
    <row r="89" spans="14:33" x14ac:dyDescent="0.25">
      <c r="O89" s="2">
        <f t="shared" si="14"/>
        <v>0</v>
      </c>
      <c r="Q89" s="2">
        <f t="shared" si="15"/>
        <v>1026</v>
      </c>
    </row>
    <row r="90" spans="14:33" x14ac:dyDescent="0.25">
      <c r="O90" s="2">
        <f t="shared" si="14"/>
        <v>0</v>
      </c>
      <c r="Q90" s="2">
        <f>IF(W71=0,0,P71*IF(V71&lt;0,(ABS(W71)-(ABS(V71))),(ABS(W71)+(ABS(V71)))))</f>
        <v>0</v>
      </c>
    </row>
    <row r="91" spans="14:33" x14ac:dyDescent="0.25">
      <c r="O91" s="2">
        <f t="shared" si="14"/>
        <v>0</v>
      </c>
      <c r="Q91" s="2">
        <f t="shared" si="15"/>
        <v>0</v>
      </c>
    </row>
    <row r="92" spans="14:33" x14ac:dyDescent="0.25">
      <c r="O92" s="2">
        <f t="shared" si="14"/>
        <v>0</v>
      </c>
      <c r="Q92" s="2">
        <f t="shared" si="15"/>
        <v>0</v>
      </c>
      <c r="S92" s="66"/>
      <c r="U92" s="66"/>
    </row>
    <row r="93" spans="14:33" x14ac:dyDescent="0.25">
      <c r="O93" s="66" t="s">
        <v>15</v>
      </c>
      <c r="Q93" s="66" t="s">
        <v>14</v>
      </c>
    </row>
    <row r="94" spans="14:33" x14ac:dyDescent="0.25">
      <c r="N94" s="104" t="s">
        <v>21</v>
      </c>
      <c r="O94" s="2">
        <f>SUM(O78:O89)</f>
        <v>12450.5</v>
      </c>
      <c r="P94" s="104" t="s">
        <v>21</v>
      </c>
      <c r="Q94" s="2">
        <f>SUM(Q78:Q89)</f>
        <v>18657.5</v>
      </c>
    </row>
  </sheetData>
  <sheetProtection sheet="1" objects="1" scenarios="1"/>
  <mergeCells count="53">
    <mergeCell ref="B1:M1"/>
    <mergeCell ref="P1:U2"/>
    <mergeCell ref="Y1:AG2"/>
    <mergeCell ref="E2:F2"/>
    <mergeCell ref="B3:C3"/>
    <mergeCell ref="D3:E3"/>
    <mergeCell ref="C30:L31"/>
    <mergeCell ref="B4:C4"/>
    <mergeCell ref="D4:E4"/>
    <mergeCell ref="B6:M7"/>
    <mergeCell ref="U6:Y8"/>
    <mergeCell ref="F9:K9"/>
    <mergeCell ref="U10:V11"/>
    <mergeCell ref="W10:X11"/>
    <mergeCell ref="C11:D11"/>
    <mergeCell ref="G11:K11"/>
    <mergeCell ref="C13:D13"/>
    <mergeCell ref="C15:K15"/>
    <mergeCell ref="S20:AB24"/>
    <mergeCell ref="C21:L25"/>
    <mergeCell ref="B27:M28"/>
    <mergeCell ref="F33:G33"/>
    <mergeCell ref="J33:K33"/>
    <mergeCell ref="F34:G34"/>
    <mergeCell ref="J34:K34"/>
    <mergeCell ref="F35:G35"/>
    <mergeCell ref="J35:K35"/>
    <mergeCell ref="AQ57:AT57"/>
    <mergeCell ref="AL65:AO65"/>
    <mergeCell ref="U35:Z36"/>
    <mergeCell ref="F36:G36"/>
    <mergeCell ref="J36:K36"/>
    <mergeCell ref="F37:G37"/>
    <mergeCell ref="J37:K37"/>
    <mergeCell ref="F38:G38"/>
    <mergeCell ref="J38:K38"/>
    <mergeCell ref="AC77:AF77"/>
    <mergeCell ref="R57:S57"/>
    <mergeCell ref="U57:W57"/>
    <mergeCell ref="AF57:AI57"/>
    <mergeCell ref="AL57:AO57"/>
    <mergeCell ref="O75:Q75"/>
    <mergeCell ref="T75:V75"/>
    <mergeCell ref="X75:AA75"/>
    <mergeCell ref="T77:U77"/>
    <mergeCell ref="X77:Z77"/>
    <mergeCell ref="T85:U85"/>
    <mergeCell ref="T79:U79"/>
    <mergeCell ref="X79:Z79"/>
    <mergeCell ref="AC79:AF79"/>
    <mergeCell ref="S81:U81"/>
    <mergeCell ref="AA81:AF81"/>
    <mergeCell ref="T83:U83"/>
  </mergeCells>
  <dataValidations count="2">
    <dataValidation type="list" allowBlank="1" showInputMessage="1" showErrorMessage="1" sqref="AH83:AH84" xr:uid="{AD569C7D-E2FF-46A9-B4D2-916BDB4A45FF}">
      <formula1>"U26:U27"</formula1>
    </dataValidation>
    <dataValidation type="list" allowBlank="1" showInputMessage="1" showErrorMessage="1" promptTitle="Voltage" prompt="Select the Voltage of the system from dropdown." sqref="W10:X11" xr:uid="{32FFFC29-7ED5-45FD-8D28-386658E710DD}">
      <formula1>"120,240"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0230-1364-4D00-B627-A187FC7FE769}">
  <dimension ref="A1:AT94"/>
  <sheetViews>
    <sheetView zoomScaleNormal="100" workbookViewId="0">
      <selection activeCell="H4" sqref="H4"/>
    </sheetView>
  </sheetViews>
  <sheetFormatPr defaultRowHeight="15" x14ac:dyDescent="0.25"/>
  <cols>
    <col min="1" max="1" width="0.85546875" style="2" customWidth="1"/>
    <col min="2" max="2" width="1.5703125" style="2" customWidth="1"/>
    <col min="3" max="3" width="11.42578125" style="2" customWidth="1"/>
    <col min="4" max="4" width="10.5703125" style="2" customWidth="1"/>
    <col min="5" max="5" width="8" style="2" bestFit="1" customWidth="1"/>
    <col min="6" max="6" width="5.42578125" style="2" customWidth="1"/>
    <col min="7" max="8" width="8.5703125" style="2" customWidth="1"/>
    <col min="9" max="10" width="8" style="2" customWidth="1"/>
    <col min="11" max="11" width="6.140625" style="2" customWidth="1"/>
    <col min="12" max="12" width="12.140625" style="2" customWidth="1"/>
    <col min="13" max="13" width="1.5703125" style="2" customWidth="1"/>
    <col min="14" max="14" width="11.42578125" style="2" customWidth="1"/>
    <col min="15" max="15" width="8.42578125" style="2" customWidth="1"/>
    <col min="16" max="16" width="10.7109375" style="2" customWidth="1"/>
    <col min="17" max="18" width="9.140625" style="2"/>
    <col min="19" max="19" width="17.7109375" style="2" bestFit="1" customWidth="1"/>
    <col min="20" max="23" width="9.140625" style="2"/>
    <col min="24" max="24" width="11" style="2" customWidth="1"/>
    <col min="25" max="26" width="9.140625" style="2"/>
    <col min="27" max="27" width="10.5703125" style="2" bestFit="1" customWidth="1"/>
    <col min="28" max="28" width="9.140625" style="2"/>
    <col min="29" max="29" width="11" style="2" bestFit="1" customWidth="1"/>
    <col min="30" max="30" width="12.28515625" style="2" customWidth="1"/>
    <col min="31" max="45" width="9.140625" style="2"/>
    <col min="46" max="46" width="8.42578125" style="2" customWidth="1"/>
    <col min="47" max="16384" width="9.140625" style="2"/>
  </cols>
  <sheetData>
    <row r="1" spans="1:33" ht="24" customHeight="1" thickTop="1" thickBot="1" x14ac:dyDescent="0.4">
      <c r="A1" s="1"/>
      <c r="B1" s="110" t="s">
        <v>114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  <c r="P1" s="113" t="s">
        <v>65</v>
      </c>
      <c r="Q1" s="114"/>
      <c r="R1" s="114"/>
      <c r="S1" s="114"/>
      <c r="T1" s="114"/>
      <c r="U1" s="115"/>
      <c r="Y1" s="113" t="s">
        <v>41</v>
      </c>
      <c r="Z1" s="114"/>
      <c r="AA1" s="114"/>
      <c r="AB1" s="114"/>
      <c r="AC1" s="114"/>
      <c r="AD1" s="114"/>
      <c r="AE1" s="114"/>
      <c r="AF1" s="114"/>
      <c r="AG1" s="115"/>
    </row>
    <row r="2" spans="1:33" ht="17.25" thickTop="1" thickBot="1" x14ac:dyDescent="0.3">
      <c r="A2" s="1"/>
      <c r="B2" s="69"/>
      <c r="C2" s="70" t="s">
        <v>84</v>
      </c>
      <c r="D2" s="71"/>
      <c r="E2" s="109" t="s">
        <v>79</v>
      </c>
      <c r="F2" s="109"/>
      <c r="G2" s="72"/>
      <c r="H2" s="68"/>
      <c r="I2" s="68"/>
      <c r="J2" s="73" t="s">
        <v>87</v>
      </c>
      <c r="K2" s="74">
        <v>1</v>
      </c>
      <c r="L2" s="75" t="s">
        <v>113</v>
      </c>
      <c r="M2" s="76"/>
      <c r="P2" s="116"/>
      <c r="Q2" s="117"/>
      <c r="R2" s="117"/>
      <c r="S2" s="117"/>
      <c r="T2" s="117"/>
      <c r="U2" s="118"/>
      <c r="Y2" s="116"/>
      <c r="Z2" s="117"/>
      <c r="AA2" s="117"/>
      <c r="AB2" s="117"/>
      <c r="AC2" s="117"/>
      <c r="AD2" s="117"/>
      <c r="AE2" s="117"/>
      <c r="AF2" s="117"/>
      <c r="AG2" s="118"/>
    </row>
    <row r="3" spans="1:33" ht="19.5" thickBot="1" x14ac:dyDescent="0.35">
      <c r="A3" s="1"/>
      <c r="B3" s="175" t="s">
        <v>85</v>
      </c>
      <c r="C3" s="176"/>
      <c r="D3" s="164" t="s">
        <v>80</v>
      </c>
      <c r="E3" s="164"/>
      <c r="F3" s="67"/>
      <c r="G3" s="67"/>
      <c r="H3" s="70" t="s">
        <v>88</v>
      </c>
      <c r="I3" s="70"/>
      <c r="J3" s="77" t="s">
        <v>86</v>
      </c>
      <c r="K3" s="70" t="s">
        <v>90</v>
      </c>
      <c r="L3" s="78">
        <f ca="1">NOW()</f>
        <v>43549.535538888886</v>
      </c>
      <c r="M3" s="76"/>
      <c r="Q3" s="95" t="s">
        <v>44</v>
      </c>
      <c r="R3" s="7" t="s">
        <v>45</v>
      </c>
      <c r="S3" s="8" t="s">
        <v>63</v>
      </c>
      <c r="AB3" s="100" t="s">
        <v>64</v>
      </c>
      <c r="AC3" s="99" t="s">
        <v>42</v>
      </c>
      <c r="AD3" s="99" t="s">
        <v>43</v>
      </c>
    </row>
    <row r="4" spans="1:33" ht="15.75" x14ac:dyDescent="0.25">
      <c r="A4" s="1"/>
      <c r="B4" s="173" t="s">
        <v>95</v>
      </c>
      <c r="C4" s="174"/>
      <c r="D4" s="143"/>
      <c r="E4" s="143"/>
      <c r="F4" s="83"/>
      <c r="G4" s="67"/>
      <c r="H4" s="70" t="s">
        <v>89</v>
      </c>
      <c r="I4" s="70"/>
      <c r="J4" s="79"/>
      <c r="K4" s="70" t="s">
        <v>90</v>
      </c>
      <c r="L4" s="79"/>
      <c r="M4" s="76"/>
      <c r="Q4" s="96" t="s">
        <v>2</v>
      </c>
      <c r="R4" s="84" t="s">
        <v>144</v>
      </c>
      <c r="S4" s="85">
        <v>85</v>
      </c>
      <c r="AA4" s="102" t="s">
        <v>46</v>
      </c>
      <c r="AB4" s="101" t="str">
        <f t="shared" ref="AB4:AB18" si="0">IF(R4=0,"",R4)</f>
        <v>L136</v>
      </c>
      <c r="AC4" s="86">
        <v>0.77</v>
      </c>
      <c r="AD4" s="89"/>
    </row>
    <row r="5" spans="1:33" ht="16.5" thickBot="1" x14ac:dyDescent="0.3">
      <c r="A5" s="1"/>
      <c r="B5" s="69" t="s">
        <v>81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76"/>
      <c r="Q5" s="97" t="str">
        <f t="shared" ref="Q5:Q16" si="1">IF(R4=0,"",IF(R5=0,"",R4))</f>
        <v>L136</v>
      </c>
      <c r="R5" s="84" t="s">
        <v>134</v>
      </c>
      <c r="S5" s="88">
        <v>85</v>
      </c>
      <c r="AA5" s="102" t="s">
        <v>47</v>
      </c>
      <c r="AB5" s="101" t="str">
        <f t="shared" ref="AB5:AB15" si="2">IF(R5=0,"",R5)</f>
        <v>L135</v>
      </c>
      <c r="AC5" s="86"/>
      <c r="AD5" s="89">
        <v>2.2599999999999998</v>
      </c>
    </row>
    <row r="6" spans="1:33" ht="15" customHeight="1" x14ac:dyDescent="0.25">
      <c r="A6" s="1"/>
      <c r="B6" s="119" t="s">
        <v>82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  <c r="Q6" s="97" t="str">
        <f t="shared" si="1"/>
        <v>L135</v>
      </c>
      <c r="R6" s="84" t="s">
        <v>135</v>
      </c>
      <c r="S6" s="88">
        <v>200</v>
      </c>
      <c r="U6" s="113" t="s">
        <v>61</v>
      </c>
      <c r="V6" s="114"/>
      <c r="W6" s="114"/>
      <c r="X6" s="114"/>
      <c r="Y6" s="115"/>
      <c r="AA6" s="102" t="s">
        <v>48</v>
      </c>
      <c r="AB6" s="101" t="str">
        <f t="shared" si="2"/>
        <v>L125</v>
      </c>
      <c r="AC6" s="86">
        <v>2.2599999999999998</v>
      </c>
      <c r="AD6" s="89"/>
    </row>
    <row r="7" spans="1:33" ht="15" customHeight="1" thickBot="1" x14ac:dyDescent="0.3">
      <c r="A7" s="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  <c r="Q7" s="97" t="str">
        <f t="shared" si="1"/>
        <v>L125</v>
      </c>
      <c r="R7" s="84" t="s">
        <v>136</v>
      </c>
      <c r="S7" s="88">
        <v>190</v>
      </c>
      <c r="U7" s="140"/>
      <c r="V7" s="141"/>
      <c r="W7" s="141"/>
      <c r="X7" s="141"/>
      <c r="Y7" s="142"/>
      <c r="AA7" s="102" t="s">
        <v>49</v>
      </c>
      <c r="AB7" s="101" t="str">
        <f t="shared" si="2"/>
        <v>L126</v>
      </c>
      <c r="AC7" s="86"/>
      <c r="AD7" s="89">
        <v>2.2599999999999998</v>
      </c>
    </row>
    <row r="8" spans="1:33" ht="15" customHeight="1" thickTop="1" thickBot="1" x14ac:dyDescent="0.3">
      <c r="A8" s="1"/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5"/>
      <c r="Q8" s="97" t="str">
        <f t="shared" si="1"/>
        <v>L126</v>
      </c>
      <c r="R8" s="84" t="s">
        <v>126</v>
      </c>
      <c r="S8" s="88">
        <v>60</v>
      </c>
      <c r="U8" s="116"/>
      <c r="V8" s="117"/>
      <c r="W8" s="117"/>
      <c r="X8" s="117"/>
      <c r="Y8" s="118"/>
      <c r="AA8" s="102" t="s">
        <v>50</v>
      </c>
      <c r="AB8" s="101" t="str">
        <f t="shared" si="2"/>
        <v>JW</v>
      </c>
      <c r="AC8" s="86">
        <v>6.78</v>
      </c>
      <c r="AD8" s="89">
        <v>4.5199999999999996</v>
      </c>
    </row>
    <row r="9" spans="1:33" ht="18.75" thickBot="1" x14ac:dyDescent="0.3">
      <c r="A9" s="1"/>
      <c r="B9" s="4"/>
      <c r="D9" s="10" t="s">
        <v>62</v>
      </c>
      <c r="E9" s="11">
        <f>W10</f>
        <v>120</v>
      </c>
      <c r="F9" s="134" t="s">
        <v>91</v>
      </c>
      <c r="G9" s="134"/>
      <c r="H9" s="134"/>
      <c r="I9" s="134"/>
      <c r="J9" s="134"/>
      <c r="K9" s="134"/>
      <c r="L9" s="12">
        <f>V77</f>
        <v>19449.650000000001</v>
      </c>
      <c r="M9" s="5"/>
      <c r="Q9" s="97" t="str">
        <f t="shared" si="1"/>
        <v>JW</v>
      </c>
      <c r="R9" s="84" t="s">
        <v>137</v>
      </c>
      <c r="S9" s="88">
        <v>175</v>
      </c>
      <c r="AA9" s="102" t="s">
        <v>51</v>
      </c>
      <c r="AB9" s="101" t="str">
        <f t="shared" si="2"/>
        <v>L121</v>
      </c>
      <c r="AC9" s="86"/>
      <c r="AD9" s="89">
        <v>2.2599999999999998</v>
      </c>
    </row>
    <row r="10" spans="1:33" ht="15.75" customHeight="1" x14ac:dyDescent="0.25">
      <c r="A10" s="1"/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Q10" s="97" t="str">
        <f t="shared" si="1"/>
        <v>L121</v>
      </c>
      <c r="R10" s="84" t="s">
        <v>138</v>
      </c>
      <c r="S10" s="88">
        <v>125</v>
      </c>
      <c r="U10" s="153" t="s">
        <v>62</v>
      </c>
      <c r="V10" s="154"/>
      <c r="W10" s="136">
        <v>120</v>
      </c>
      <c r="X10" s="137"/>
      <c r="AA10" s="102" t="s">
        <v>52</v>
      </c>
      <c r="AB10" s="101" t="str">
        <f t="shared" si="2"/>
        <v>L122</v>
      </c>
      <c r="AC10" s="86">
        <v>2.2599999999999998</v>
      </c>
      <c r="AD10" s="89"/>
    </row>
    <row r="11" spans="1:33" ht="18.75" thickBot="1" x14ac:dyDescent="0.3">
      <c r="A11" s="1"/>
      <c r="B11" s="4"/>
      <c r="C11" s="134" t="s">
        <v>92</v>
      </c>
      <c r="D11" s="134"/>
      <c r="E11" s="13">
        <f>AG79</f>
        <v>4.1589893535262208</v>
      </c>
      <c r="F11" s="1"/>
      <c r="G11" s="135" t="s">
        <v>94</v>
      </c>
      <c r="H11" s="135"/>
      <c r="I11" s="135"/>
      <c r="J11" s="135"/>
      <c r="K11" s="135"/>
      <c r="L11" s="14" t="str">
        <f>AA79</f>
        <v>#2</v>
      </c>
      <c r="M11" s="5"/>
      <c r="Q11" s="97" t="str">
        <f t="shared" si="1"/>
        <v>L122</v>
      </c>
      <c r="R11" s="84" t="s">
        <v>139</v>
      </c>
      <c r="S11" s="88">
        <v>180</v>
      </c>
      <c r="U11" s="155"/>
      <c r="V11" s="156"/>
      <c r="W11" s="138"/>
      <c r="X11" s="139"/>
      <c r="AA11" s="102" t="s">
        <v>53</v>
      </c>
      <c r="AB11" s="101" t="str">
        <f t="shared" si="2"/>
        <v>L123</v>
      </c>
      <c r="AC11" s="86"/>
      <c r="AD11" s="89">
        <v>2.2599999999999998</v>
      </c>
    </row>
    <row r="12" spans="1:33" ht="15.75" x14ac:dyDescent="0.25">
      <c r="A12" s="1"/>
      <c r="B12" s="9"/>
      <c r="D12" s="1"/>
      <c r="E12" s="1"/>
      <c r="F12" s="1"/>
      <c r="G12" s="1"/>
      <c r="H12" s="1"/>
      <c r="I12" s="1"/>
      <c r="J12" s="1"/>
      <c r="K12" s="1"/>
      <c r="L12" s="1"/>
      <c r="M12" s="5"/>
      <c r="Q12" s="97" t="str">
        <f t="shared" si="1"/>
        <v>L123</v>
      </c>
      <c r="R12" s="84" t="s">
        <v>140</v>
      </c>
      <c r="S12" s="88">
        <v>240</v>
      </c>
      <c r="AA12" s="102" t="s">
        <v>54</v>
      </c>
      <c r="AB12" s="101" t="str">
        <f t="shared" si="2"/>
        <v>L124</v>
      </c>
      <c r="AC12" s="89">
        <v>2.2599999999999998</v>
      </c>
      <c r="AD12" s="89"/>
    </row>
    <row r="13" spans="1:33" ht="18" x14ac:dyDescent="0.25">
      <c r="A13" s="1"/>
      <c r="B13" s="4"/>
      <c r="C13" s="134" t="s">
        <v>93</v>
      </c>
      <c r="D13" s="134"/>
      <c r="E13" s="15">
        <f>AK79</f>
        <v>3.4658244612718506E-2</v>
      </c>
      <c r="F13" s="1"/>
      <c r="G13" s="1"/>
      <c r="H13" s="1"/>
      <c r="I13" s="1"/>
      <c r="J13" s="1"/>
      <c r="K13" s="1"/>
      <c r="L13" s="1"/>
      <c r="M13" s="5"/>
      <c r="Q13" s="97" t="str">
        <f t="shared" si="1"/>
        <v>L124</v>
      </c>
      <c r="R13" s="84" t="s">
        <v>141</v>
      </c>
      <c r="S13" s="88">
        <v>230</v>
      </c>
      <c r="AA13" s="102" t="s">
        <v>55</v>
      </c>
      <c r="AB13" s="101" t="str">
        <f t="shared" si="2"/>
        <v>L129</v>
      </c>
      <c r="AC13" s="86"/>
      <c r="AD13" s="89">
        <v>2.2599999999999998</v>
      </c>
    </row>
    <row r="14" spans="1:33" ht="15.75" x14ac:dyDescent="0.25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  <c r="Q14" s="97" t="str">
        <f t="shared" si="1"/>
        <v>L129</v>
      </c>
      <c r="R14" s="84" t="s">
        <v>142</v>
      </c>
      <c r="S14" s="88">
        <v>245</v>
      </c>
      <c r="AA14" s="102" t="s">
        <v>56</v>
      </c>
      <c r="AB14" s="101" t="str">
        <f t="shared" si="2"/>
        <v>L130</v>
      </c>
      <c r="AC14" s="89">
        <v>2.2599999999999998</v>
      </c>
      <c r="AD14" s="89"/>
    </row>
    <row r="15" spans="1:33" ht="18" x14ac:dyDescent="0.25">
      <c r="A15" s="1"/>
      <c r="B15" s="4"/>
      <c r="C15" s="135" t="s">
        <v>117</v>
      </c>
      <c r="D15" s="135"/>
      <c r="E15" s="135"/>
      <c r="F15" s="135"/>
      <c r="G15" s="135"/>
      <c r="H15" s="135"/>
      <c r="I15" s="135"/>
      <c r="J15" s="135"/>
      <c r="K15" s="135"/>
      <c r="L15" s="15">
        <f>AG81</f>
        <v>0.69316489225437017</v>
      </c>
      <c r="M15" s="5"/>
      <c r="Q15" s="97" t="str">
        <f t="shared" si="1"/>
        <v>L130</v>
      </c>
      <c r="R15" s="84" t="s">
        <v>143</v>
      </c>
      <c r="S15" s="88">
        <v>220</v>
      </c>
      <c r="AA15" s="102" t="s">
        <v>57</v>
      </c>
      <c r="AB15" s="101" t="str">
        <f t="shared" si="2"/>
        <v>L131</v>
      </c>
      <c r="AC15" s="86"/>
      <c r="AD15" s="89">
        <v>2.2599999999999998</v>
      </c>
    </row>
    <row r="16" spans="1:33" ht="15" customHeight="1" x14ac:dyDescent="0.25">
      <c r="A16" s="1"/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  <c r="Q16" s="97" t="str">
        <f t="shared" si="1"/>
        <v/>
      </c>
      <c r="R16" s="90"/>
      <c r="S16" s="88"/>
      <c r="AA16" s="102" t="s">
        <v>58</v>
      </c>
      <c r="AB16" s="101" t="str">
        <f t="shared" si="0"/>
        <v/>
      </c>
      <c r="AC16" s="86"/>
      <c r="AD16" s="89"/>
    </row>
    <row r="17" spans="1:30" ht="15" customHeight="1" x14ac:dyDescent="0.25">
      <c r="A17" s="1"/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5"/>
      <c r="Q17" s="97" t="str">
        <f t="shared" ref="Q17:Q18" si="3">IF(R16=0,"",IF(R17=0,"",R16))</f>
        <v/>
      </c>
      <c r="R17" s="84"/>
      <c r="S17" s="85"/>
      <c r="AA17" s="102" t="s">
        <v>59</v>
      </c>
      <c r="AB17" s="101" t="str">
        <f t="shared" si="0"/>
        <v/>
      </c>
      <c r="AC17" s="86"/>
      <c r="AD17" s="89"/>
    </row>
    <row r="18" spans="1:30" ht="15.75" customHeight="1" thickBot="1" x14ac:dyDescent="0.3">
      <c r="A18" s="1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5"/>
      <c r="Q18" s="98" t="str">
        <f t="shared" si="3"/>
        <v/>
      </c>
      <c r="R18" s="91"/>
      <c r="S18" s="92"/>
      <c r="AA18" s="102" t="s">
        <v>60</v>
      </c>
      <c r="AB18" s="101" t="str">
        <f t="shared" si="0"/>
        <v/>
      </c>
      <c r="AC18" s="93"/>
      <c r="AD18" s="94"/>
    </row>
    <row r="19" spans="1:30" ht="15" customHeight="1" thickBot="1" x14ac:dyDescent="0.3">
      <c r="A19" s="1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30" ht="15" customHeight="1" thickBot="1" x14ac:dyDescent="0.3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5"/>
      <c r="S20" s="144" t="s">
        <v>115</v>
      </c>
      <c r="T20" s="145"/>
      <c r="U20" s="145"/>
      <c r="V20" s="145"/>
      <c r="W20" s="145"/>
      <c r="X20" s="145"/>
      <c r="Y20" s="145"/>
      <c r="Z20" s="145"/>
      <c r="AA20" s="145"/>
      <c r="AB20" s="146"/>
    </row>
    <row r="21" spans="1:30" ht="15" customHeight="1" x14ac:dyDescent="0.25">
      <c r="A21" s="1"/>
      <c r="B21" s="4"/>
      <c r="C21" s="125" t="s">
        <v>116</v>
      </c>
      <c r="D21" s="126"/>
      <c r="E21" s="126"/>
      <c r="F21" s="126"/>
      <c r="G21" s="126"/>
      <c r="H21" s="126"/>
      <c r="I21" s="126"/>
      <c r="J21" s="126"/>
      <c r="K21" s="126"/>
      <c r="L21" s="127"/>
      <c r="M21" s="5"/>
      <c r="S21" s="147"/>
      <c r="T21" s="148"/>
      <c r="U21" s="148"/>
      <c r="V21" s="148"/>
      <c r="W21" s="148"/>
      <c r="X21" s="148"/>
      <c r="Y21" s="148"/>
      <c r="Z21" s="148"/>
      <c r="AA21" s="148"/>
      <c r="AB21" s="149"/>
    </row>
    <row r="22" spans="1:30" ht="15" customHeight="1" x14ac:dyDescent="0.25">
      <c r="A22" s="1"/>
      <c r="B22" s="4"/>
      <c r="C22" s="128"/>
      <c r="D22" s="129"/>
      <c r="E22" s="129"/>
      <c r="F22" s="129"/>
      <c r="G22" s="129"/>
      <c r="H22" s="129"/>
      <c r="I22" s="129"/>
      <c r="J22" s="129"/>
      <c r="K22" s="129"/>
      <c r="L22" s="130"/>
      <c r="M22" s="5"/>
      <c r="S22" s="147"/>
      <c r="T22" s="148"/>
      <c r="U22" s="148"/>
      <c r="V22" s="148"/>
      <c r="W22" s="148"/>
      <c r="X22" s="148"/>
      <c r="Y22" s="148"/>
      <c r="Z22" s="148"/>
      <c r="AA22" s="148"/>
      <c r="AB22" s="149"/>
    </row>
    <row r="23" spans="1:30" ht="16.5" customHeight="1" x14ac:dyDescent="0.25">
      <c r="A23" s="1"/>
      <c r="B23" s="4"/>
      <c r="C23" s="128"/>
      <c r="D23" s="129"/>
      <c r="E23" s="129"/>
      <c r="F23" s="129"/>
      <c r="G23" s="129"/>
      <c r="H23" s="129"/>
      <c r="I23" s="129"/>
      <c r="J23" s="129"/>
      <c r="K23" s="129"/>
      <c r="L23" s="130"/>
      <c r="M23" s="5"/>
      <c r="S23" s="147"/>
      <c r="T23" s="148"/>
      <c r="U23" s="148"/>
      <c r="V23" s="148"/>
      <c r="W23" s="148"/>
      <c r="X23" s="148"/>
      <c r="Y23" s="148"/>
      <c r="Z23" s="148"/>
      <c r="AA23" s="148"/>
      <c r="AB23" s="149"/>
    </row>
    <row r="24" spans="1:30" ht="16.5" customHeight="1" thickBot="1" x14ac:dyDescent="0.3">
      <c r="A24" s="1"/>
      <c r="B24" s="4"/>
      <c r="C24" s="128"/>
      <c r="D24" s="129"/>
      <c r="E24" s="129"/>
      <c r="F24" s="129"/>
      <c r="G24" s="129"/>
      <c r="H24" s="129"/>
      <c r="I24" s="129"/>
      <c r="J24" s="129"/>
      <c r="K24" s="129"/>
      <c r="L24" s="130"/>
      <c r="M24" s="5"/>
      <c r="S24" s="150"/>
      <c r="T24" s="151"/>
      <c r="U24" s="151"/>
      <c r="V24" s="151"/>
      <c r="W24" s="151"/>
      <c r="X24" s="151"/>
      <c r="Y24" s="151"/>
      <c r="Z24" s="151"/>
      <c r="AA24" s="151"/>
      <c r="AB24" s="152"/>
    </row>
    <row r="25" spans="1:30" ht="16.5" thickBot="1" x14ac:dyDescent="0.3">
      <c r="A25" s="1"/>
      <c r="B25" s="4"/>
      <c r="C25" s="131"/>
      <c r="D25" s="132"/>
      <c r="E25" s="132"/>
      <c r="F25" s="132"/>
      <c r="G25" s="132"/>
      <c r="H25" s="132"/>
      <c r="I25" s="132"/>
      <c r="J25" s="132"/>
      <c r="K25" s="132"/>
      <c r="L25" s="133"/>
      <c r="M25" s="5"/>
    </row>
    <row r="26" spans="1:30" ht="15.75" x14ac:dyDescent="0.25">
      <c r="A26" s="1"/>
      <c r="B26" s="9"/>
      <c r="M26" s="5"/>
    </row>
    <row r="27" spans="1:30" ht="15.75" x14ac:dyDescent="0.25">
      <c r="A27" s="1"/>
      <c r="B27" s="186" t="s">
        <v>108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</row>
    <row r="28" spans="1:30" ht="21" customHeight="1" thickBot="1" x14ac:dyDescent="0.3">
      <c r="A28" s="1"/>
      <c r="B28" s="189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1"/>
    </row>
    <row r="29" spans="1:30" ht="15" customHeight="1" thickTop="1" thickBot="1" x14ac:dyDescent="0.3">
      <c r="A29" s="1"/>
      <c r="B29" s="4"/>
      <c r="M29" s="5"/>
    </row>
    <row r="30" spans="1:30" ht="15" customHeight="1" x14ac:dyDescent="0.25">
      <c r="A30" s="1"/>
      <c r="B30" s="4"/>
      <c r="C30" s="192" t="s">
        <v>112</v>
      </c>
      <c r="D30" s="193"/>
      <c r="E30" s="193"/>
      <c r="F30" s="193"/>
      <c r="G30" s="193"/>
      <c r="H30" s="193"/>
      <c r="I30" s="193"/>
      <c r="J30" s="193"/>
      <c r="K30" s="193"/>
      <c r="L30" s="194"/>
      <c r="M30" s="5"/>
    </row>
    <row r="31" spans="1:30" ht="16.5" thickBot="1" x14ac:dyDescent="0.3">
      <c r="A31" s="1"/>
      <c r="B31" s="9"/>
      <c r="C31" s="195"/>
      <c r="D31" s="196"/>
      <c r="E31" s="196"/>
      <c r="F31" s="196"/>
      <c r="G31" s="196"/>
      <c r="H31" s="196"/>
      <c r="I31" s="196"/>
      <c r="J31" s="196"/>
      <c r="K31" s="196"/>
      <c r="L31" s="197"/>
      <c r="M31" s="5"/>
    </row>
    <row r="32" spans="1:30" ht="15.75" x14ac:dyDescent="0.25">
      <c r="A32" s="1"/>
      <c r="B32" s="9"/>
      <c r="M32" s="5"/>
    </row>
    <row r="33" spans="1:38" ht="16.5" thickBot="1" x14ac:dyDescent="0.3">
      <c r="A33" s="1"/>
      <c r="B33" s="9"/>
      <c r="C33" s="20" t="s">
        <v>109</v>
      </c>
      <c r="D33" s="21" t="s">
        <v>110</v>
      </c>
      <c r="F33" s="165" t="s">
        <v>119</v>
      </c>
      <c r="G33" s="166"/>
      <c r="H33" s="21" t="s">
        <v>110</v>
      </c>
      <c r="I33" s="22"/>
      <c r="J33" s="165" t="s">
        <v>118</v>
      </c>
      <c r="K33" s="166"/>
      <c r="L33" s="21" t="s">
        <v>110</v>
      </c>
      <c r="M33" s="5"/>
    </row>
    <row r="34" spans="1:38" ht="16.5" thickBot="1" x14ac:dyDescent="0.3">
      <c r="A34" s="1"/>
      <c r="B34" s="9"/>
      <c r="C34" s="23" t="s">
        <v>97</v>
      </c>
      <c r="D34" s="24">
        <f>AO67</f>
        <v>0.20539906103286384</v>
      </c>
      <c r="F34" s="167" t="s">
        <v>97</v>
      </c>
      <c r="G34" s="168"/>
      <c r="H34" s="25">
        <f>AO59</f>
        <v>0.24356297842727903</v>
      </c>
      <c r="I34" s="26"/>
      <c r="J34" s="167" t="s">
        <v>97</v>
      </c>
      <c r="K34" s="168"/>
      <c r="L34" s="24">
        <f>AT59</f>
        <v>0.21270130659374051</v>
      </c>
      <c r="M34" s="5"/>
    </row>
    <row r="35" spans="1:38" ht="15.75" x14ac:dyDescent="0.25">
      <c r="A35" s="1"/>
      <c r="B35" s="9"/>
      <c r="C35" s="27" t="s">
        <v>98</v>
      </c>
      <c r="D35" s="24">
        <f>AO68</f>
        <v>0.14385532264693793</v>
      </c>
      <c r="F35" s="169" t="s">
        <v>98</v>
      </c>
      <c r="G35" s="170"/>
      <c r="H35" s="25">
        <f>AO60</f>
        <v>0.16994416120417577</v>
      </c>
      <c r="I35" s="26"/>
      <c r="J35" s="169" t="s">
        <v>98</v>
      </c>
      <c r="K35" s="170"/>
      <c r="L35" s="24">
        <f t="shared" ref="L35:L38" si="4">AT60</f>
        <v>0.14909478168264109</v>
      </c>
      <c r="M35" s="5"/>
      <c r="U35" s="177" t="s">
        <v>83</v>
      </c>
      <c r="V35" s="178"/>
      <c r="W35" s="178"/>
      <c r="X35" s="178"/>
      <c r="Y35" s="178"/>
      <c r="Z35" s="179"/>
    </row>
    <row r="36" spans="1:38" ht="16.5" thickBot="1" x14ac:dyDescent="0.3">
      <c r="A36" s="1"/>
      <c r="B36" s="9"/>
      <c r="C36" s="27" t="s">
        <v>99</v>
      </c>
      <c r="D36" s="24">
        <f>AO69</f>
        <v>9.3345779437258303E-2</v>
      </c>
      <c r="F36" s="169" t="s">
        <v>99</v>
      </c>
      <c r="G36" s="170"/>
      <c r="H36" s="25">
        <f>AO61</f>
        <v>0.10866190624029803</v>
      </c>
      <c r="I36" s="26"/>
      <c r="J36" s="169" t="s">
        <v>99</v>
      </c>
      <c r="K36" s="170"/>
      <c r="L36" s="24">
        <f t="shared" si="4"/>
        <v>9.6312603192074839E-2</v>
      </c>
      <c r="M36" s="5"/>
      <c r="U36" s="180"/>
      <c r="V36" s="181"/>
      <c r="W36" s="181"/>
      <c r="X36" s="181"/>
      <c r="Y36" s="181"/>
      <c r="Z36" s="182"/>
    </row>
    <row r="37" spans="1:38" ht="15.75" x14ac:dyDescent="0.25">
      <c r="A37" s="1"/>
      <c r="B37" s="4"/>
      <c r="C37" s="27" t="s">
        <v>100</v>
      </c>
      <c r="D37" s="24">
        <f>AO70</f>
        <v>6.9930069930069921E-2</v>
      </c>
      <c r="F37" s="169" t="s">
        <v>100</v>
      </c>
      <c r="G37" s="170"/>
      <c r="H37" s="25">
        <f>AO62</f>
        <v>8.0570902394106803E-2</v>
      </c>
      <c r="I37" s="26"/>
      <c r="J37" s="169" t="s">
        <v>100</v>
      </c>
      <c r="K37" s="170"/>
      <c r="L37" s="24">
        <f t="shared" si="4"/>
        <v>7.1890726096333568E-2</v>
      </c>
      <c r="M37" s="5"/>
    </row>
    <row r="38" spans="1:38" ht="15.75" x14ac:dyDescent="0.25">
      <c r="A38" s="1"/>
      <c r="B38" s="4"/>
      <c r="C38" s="28" t="s">
        <v>101</v>
      </c>
      <c r="D38" s="29">
        <f>AO71</f>
        <v>5.4339388293743206E-2</v>
      </c>
      <c r="F38" s="171" t="s">
        <v>101</v>
      </c>
      <c r="G38" s="172"/>
      <c r="H38" s="30">
        <f>AO63</f>
        <v>6.2178006750755022E-2</v>
      </c>
      <c r="I38" s="26"/>
      <c r="J38" s="171" t="s">
        <v>101</v>
      </c>
      <c r="K38" s="172"/>
      <c r="L38" s="29">
        <f t="shared" si="4"/>
        <v>5.5759120599012266E-2</v>
      </c>
      <c r="M38" s="5"/>
    </row>
    <row r="39" spans="1:38" ht="16.5" thickBot="1" x14ac:dyDescent="0.3">
      <c r="A39" s="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  <c r="AL39" s="2" t="s">
        <v>102</v>
      </c>
    </row>
    <row r="40" spans="1:38" ht="17.25" thickTop="1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38" ht="15.75" hidden="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38" ht="15.75" hidden="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38" ht="15.75" hidden="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38" ht="16.5" hidden="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38" ht="16.5" hidden="1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38" ht="16.5" hidden="1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8" ht="16.5" hidden="1" thickBot="1" x14ac:dyDescent="0.3">
      <c r="A47" s="1"/>
      <c r="J47" s="1"/>
      <c r="K47" s="1"/>
      <c r="L47" s="1"/>
    </row>
    <row r="48" spans="1:38" ht="16.5" hidden="1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46" ht="16.5" hidden="1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46" ht="15.75" hidden="1" thickBot="1" x14ac:dyDescent="0.3">
      <c r="G50" s="19"/>
    </row>
    <row r="51" spans="1:46" ht="15.75" hidden="1" thickBot="1" x14ac:dyDescent="0.3">
      <c r="G51" s="19"/>
    </row>
    <row r="52" spans="1:46" ht="15.75" hidden="1" thickBot="1" x14ac:dyDescent="0.3"/>
    <row r="53" spans="1:46" ht="15.75" hidden="1" thickBot="1" x14ac:dyDescent="0.3"/>
    <row r="54" spans="1:46" ht="15.75" hidden="1" thickBot="1" x14ac:dyDescent="0.3"/>
    <row r="55" spans="1:46" ht="15.75" hidden="1" thickBot="1" x14ac:dyDescent="0.3"/>
    <row r="56" spans="1:46" ht="15.75" hidden="1" thickBot="1" x14ac:dyDescent="0.3">
      <c r="N56" s="2" t="s">
        <v>81</v>
      </c>
    </row>
    <row r="57" spans="1:46" ht="19.5" thickBot="1" x14ac:dyDescent="0.35">
      <c r="R57" s="184" t="s">
        <v>10</v>
      </c>
      <c r="S57" s="184"/>
      <c r="U57" s="185" t="s">
        <v>6</v>
      </c>
      <c r="V57" s="185"/>
      <c r="W57" s="185"/>
      <c r="X57" s="2" t="s">
        <v>8</v>
      </c>
      <c r="Y57" s="2" t="s">
        <v>9</v>
      </c>
      <c r="AF57" s="106" t="s">
        <v>103</v>
      </c>
      <c r="AG57" s="107"/>
      <c r="AH57" s="107"/>
      <c r="AI57" s="108"/>
      <c r="AL57" s="106" t="s">
        <v>106</v>
      </c>
      <c r="AM57" s="107"/>
      <c r="AN57" s="107"/>
      <c r="AO57" s="108"/>
      <c r="AQ57" s="106" t="s">
        <v>120</v>
      </c>
      <c r="AR57" s="107"/>
      <c r="AS57" s="107"/>
      <c r="AT57" s="108"/>
    </row>
    <row r="58" spans="1:46" ht="17.25" x14ac:dyDescent="0.25">
      <c r="N58" s="103" t="s">
        <v>0</v>
      </c>
      <c r="O58" s="103" t="s">
        <v>1</v>
      </c>
      <c r="P58" s="103" t="s">
        <v>3</v>
      </c>
      <c r="R58" s="104" t="s">
        <v>19</v>
      </c>
      <c r="S58" s="104" t="s">
        <v>20</v>
      </c>
      <c r="U58" s="103" t="s">
        <v>4</v>
      </c>
      <c r="V58" s="103" t="s">
        <v>7</v>
      </c>
      <c r="W58" s="103" t="s">
        <v>5</v>
      </c>
      <c r="Z58" s="2" t="s">
        <v>16</v>
      </c>
      <c r="AF58" s="38"/>
      <c r="AG58" s="39" t="s">
        <v>104</v>
      </c>
      <c r="AH58" s="40" t="s">
        <v>105</v>
      </c>
      <c r="AI58" s="41"/>
      <c r="AL58" s="42"/>
      <c r="AM58" s="43">
        <v>1</v>
      </c>
      <c r="AN58" s="43">
        <v>0.26</v>
      </c>
      <c r="AO58" s="44" t="s">
        <v>111</v>
      </c>
      <c r="AQ58" s="42"/>
      <c r="AR58" s="43">
        <v>1</v>
      </c>
      <c r="AS58" s="43">
        <v>0.26</v>
      </c>
      <c r="AT58" s="44" t="s">
        <v>111</v>
      </c>
    </row>
    <row r="59" spans="1:46" x14ac:dyDescent="0.25">
      <c r="N59" s="2" t="str">
        <f t="shared" ref="N59:P73" si="5">Q4</f>
        <v>LCC</v>
      </c>
      <c r="O59" s="2" t="str">
        <f t="shared" si="5"/>
        <v>L136</v>
      </c>
      <c r="P59" s="2">
        <f t="shared" si="5"/>
        <v>85</v>
      </c>
      <c r="R59" s="2">
        <f t="shared" ref="R59:R73" si="6">AC4</f>
        <v>0.77</v>
      </c>
      <c r="S59" s="2">
        <f t="shared" ref="S59:S73" si="7">-AD4</f>
        <v>0</v>
      </c>
      <c r="U59" s="2">
        <f t="shared" ref="U59:U70" si="8">U60+R59</f>
        <v>16.59</v>
      </c>
      <c r="V59" s="2">
        <f t="shared" ref="V59:V61" si="9">-(W59+U59)</f>
        <v>1.4899999999999984</v>
      </c>
      <c r="W59" s="2">
        <f t="shared" ref="W59:W70" si="10">S59+W60</f>
        <v>-18.079999999999998</v>
      </c>
      <c r="Z59" s="2" t="s">
        <v>17</v>
      </c>
      <c r="AF59" s="48" t="s">
        <v>37</v>
      </c>
      <c r="AG59" s="2">
        <v>211600</v>
      </c>
      <c r="AH59" s="2">
        <v>0.47539999999999999</v>
      </c>
      <c r="AI59" s="41"/>
      <c r="AL59" s="49" t="s">
        <v>97</v>
      </c>
      <c r="AM59" s="2">
        <v>2.8740000000000001</v>
      </c>
      <c r="AN59" s="50">
        <f>0.26*AM59</f>
        <v>0.74724000000000002</v>
      </c>
      <c r="AO59" s="51">
        <f>((IF(AA79=AF67,AH67,(IF(AA79=AF66,AH66,IF(AA79=AF65,AH65,IF(AA79=AF64,AH64,IF(AA79=AF63,AH63,IF(AA79=AF62,AH62,IF(AA79=AF61,AH61,IF(AA79=AF60,AH60,AH59))))))))))*4)/AM59</f>
        <v>0.24356297842727903</v>
      </c>
      <c r="AQ59" s="49" t="s">
        <v>97</v>
      </c>
      <c r="AR59" s="2">
        <v>3.2909999999999999</v>
      </c>
      <c r="AS59" s="50">
        <f>0.26*AR59</f>
        <v>0.85565999999999998</v>
      </c>
      <c r="AT59" s="51">
        <f>((IF(AA79=AF67,AH67,(IF(AA79=AF66,AH66,IF(AA79=AF65,AH65,IF(AA79=AF64,AH64,IF(AA79=AF63,AH63,IF(AA79=AF62,AH62,IF(AA79=AF61,AH61,IF(AA79=AF60,AH60,AH59))))))))))*4)/AR59</f>
        <v>0.21270130659374051</v>
      </c>
    </row>
    <row r="60" spans="1:46" x14ac:dyDescent="0.25">
      <c r="N60" s="2" t="str">
        <f t="shared" si="5"/>
        <v>L136</v>
      </c>
      <c r="O60" s="2" t="str">
        <f t="shared" ref="O60:O70" si="11">R5</f>
        <v>L135</v>
      </c>
      <c r="P60" s="2">
        <f t="shared" si="5"/>
        <v>85</v>
      </c>
      <c r="R60" s="2">
        <f t="shared" si="6"/>
        <v>0</v>
      </c>
      <c r="S60" s="2">
        <f t="shared" si="7"/>
        <v>-2.2599999999999998</v>
      </c>
      <c r="U60" s="2">
        <f t="shared" si="8"/>
        <v>15.819999999999999</v>
      </c>
      <c r="V60" s="2">
        <f t="shared" si="9"/>
        <v>2.2599999999999998</v>
      </c>
      <c r="W60" s="2">
        <f t="shared" si="10"/>
        <v>-18.079999999999998</v>
      </c>
      <c r="Z60" s="2" t="s">
        <v>18</v>
      </c>
      <c r="AF60" s="48" t="s">
        <v>36</v>
      </c>
      <c r="AG60" s="2">
        <v>167800</v>
      </c>
      <c r="AH60" s="2">
        <v>0.40720000000000001</v>
      </c>
      <c r="AI60" s="41"/>
      <c r="AL60" s="49" t="s">
        <v>98</v>
      </c>
      <c r="AM60" s="2">
        <v>4.1189999999999998</v>
      </c>
      <c r="AN60" s="50">
        <f t="shared" ref="AN60:AN62" si="12">0.26*AM60</f>
        <v>1.07094</v>
      </c>
      <c r="AO60" s="51">
        <f>((IF(AA79=AF67,AH67,(IF(AA79=AF66,AH66,IF(AA79=AF65,AH65,IF(AA79=AF64,AH64,IF(AA79=AF63,AH63,IF(AA79=AF62,AH62,IF(AA79=AF61,AH61,IF(AA79=AF60,AH60,AH59))))))))))*4)/AM60</f>
        <v>0.16994416120417577</v>
      </c>
      <c r="AQ60" s="49" t="s">
        <v>98</v>
      </c>
      <c r="AR60" s="2">
        <v>4.6950000000000003</v>
      </c>
      <c r="AS60" s="50">
        <f t="shared" ref="AS60:AS62" si="13">0.26*AR60</f>
        <v>1.2207000000000001</v>
      </c>
      <c r="AT60" s="51">
        <f>((IF(AA79=AF67,AH67,(IF(AA79=AF66,AH66,IF(AA79=AF65,AH65,IF(AA79=AF64,AH64,IF(AA79=AF63,AH63,IF(AA79=AF62,AH62,IF(AA79=AF61,AH61,IF(AA79=AF60,AH60,AH59))))))))))*4)/AR60</f>
        <v>0.14909478168264109</v>
      </c>
    </row>
    <row r="61" spans="1:46" x14ac:dyDescent="0.25">
      <c r="N61" s="2" t="str">
        <f t="shared" si="5"/>
        <v>L135</v>
      </c>
      <c r="O61" s="2" t="str">
        <f t="shared" si="11"/>
        <v>L125</v>
      </c>
      <c r="P61" s="2">
        <f t="shared" si="5"/>
        <v>200</v>
      </c>
      <c r="R61" s="2">
        <f t="shared" si="6"/>
        <v>2.2599999999999998</v>
      </c>
      <c r="S61" s="2">
        <f t="shared" si="7"/>
        <v>0</v>
      </c>
      <c r="T61" s="19"/>
      <c r="U61" s="2">
        <f t="shared" si="8"/>
        <v>15.819999999999999</v>
      </c>
      <c r="V61" s="2">
        <f t="shared" si="9"/>
        <v>0</v>
      </c>
      <c r="W61" s="2">
        <f t="shared" si="10"/>
        <v>-15.819999999999999</v>
      </c>
      <c r="AF61" s="48" t="s">
        <v>35</v>
      </c>
      <c r="AG61" s="2">
        <v>133100</v>
      </c>
      <c r="AH61" s="2">
        <v>0.65049999999999997</v>
      </c>
      <c r="AI61" s="41"/>
      <c r="AL61" s="49" t="s">
        <v>99</v>
      </c>
      <c r="AM61" s="2">
        <v>6.4420000000000002</v>
      </c>
      <c r="AN61" s="50">
        <f t="shared" si="12"/>
        <v>1.6749200000000002</v>
      </c>
      <c r="AO61" s="51">
        <f>((IF(AA79=AF67,AH67,(IF(AA79=AF66,AH66,IF(AA79=AF65,AH65,IF(AA79=AF64,AH64,IF(AA79=AF63,AH63,IF(AA79=AF62,AH62,IF(AA79=AF61,AH61,IF(AA79=AF60,AH60,AH59))))))))))*4)/AM61</f>
        <v>0.10866190624029803</v>
      </c>
      <c r="AQ61" s="49" t="s">
        <v>99</v>
      </c>
      <c r="AR61" s="2">
        <v>7.2679999999999998</v>
      </c>
      <c r="AS61" s="50">
        <f t="shared" si="13"/>
        <v>1.88968</v>
      </c>
      <c r="AT61" s="51">
        <f>((IF(AA79=AF67,AH67,(IF(AA79=AF66,AH66,IF(AA79=AF65,AH65,IF(AA79=AF64,AH64,IF(AA79=AF63,AH63,IF(AA79=AF62,AH62,IF(AA79=AF61,AH61,IF(AA79=AF60,AH60,AH59))))))))))*4)/AR61</f>
        <v>9.6312603192074839E-2</v>
      </c>
    </row>
    <row r="62" spans="1:46" x14ac:dyDescent="0.25">
      <c r="N62" s="2" t="str">
        <f t="shared" si="5"/>
        <v>L125</v>
      </c>
      <c r="O62" s="2" t="str">
        <f t="shared" si="11"/>
        <v>L126</v>
      </c>
      <c r="P62" s="2">
        <f t="shared" si="5"/>
        <v>190</v>
      </c>
      <c r="R62" s="2">
        <f t="shared" si="6"/>
        <v>0</v>
      </c>
      <c r="S62" s="2">
        <f t="shared" si="7"/>
        <v>-2.2599999999999998</v>
      </c>
      <c r="T62" s="19"/>
      <c r="U62" s="2">
        <f t="shared" si="8"/>
        <v>13.559999999999999</v>
      </c>
      <c r="V62" s="2">
        <f>-(W62+U62)</f>
        <v>2.2599999999999998</v>
      </c>
      <c r="W62" s="2">
        <f t="shared" si="10"/>
        <v>-15.819999999999999</v>
      </c>
      <c r="AF62" s="48" t="s">
        <v>34</v>
      </c>
      <c r="AG62" s="2">
        <v>105600</v>
      </c>
      <c r="AH62" s="2">
        <v>0.3039</v>
      </c>
      <c r="AI62" s="41"/>
      <c r="AL62" s="49" t="s">
        <v>100</v>
      </c>
      <c r="AM62" s="2">
        <v>8.6880000000000006</v>
      </c>
      <c r="AN62" s="50">
        <f t="shared" si="12"/>
        <v>2.2588800000000004</v>
      </c>
      <c r="AO62" s="51">
        <f>((IF(AA79=AF67,AH67,(IF(AA79=AF66,AH66,IF(AA79=AF65,AH65,IF(AA79=AF64,AH64,IF(AA79=AF63,AH63,IF(AA79=AF62,AH62,IF(AA79=AF61,AH61,IF(AA79=AF60,AH60,AH59))))))))))*4)/AM62</f>
        <v>8.0570902394106803E-2</v>
      </c>
      <c r="AQ62" s="49" t="s">
        <v>100</v>
      </c>
      <c r="AR62" s="2">
        <v>9.7370000000000001</v>
      </c>
      <c r="AS62" s="50">
        <f t="shared" si="13"/>
        <v>2.5316200000000002</v>
      </c>
      <c r="AT62" s="51">
        <f>((IF(AA79=AF67,AH67,(IF(AA79=AF66,AH66,IF(AA79=AF65,AH65,IF(AA79=AF64,AH64,IF(AA79=AF63,AH63,IF(AA79=AF62,AH62,IF(AA79=AF61,AH61,IF(AA79=AF60,AH60,AH59))))))))))*4)/AR62</f>
        <v>7.1890726096333568E-2</v>
      </c>
    </row>
    <row r="63" spans="1:46" ht="15.75" thickBot="1" x14ac:dyDescent="0.3">
      <c r="N63" s="2" t="str">
        <f t="shared" si="5"/>
        <v>L126</v>
      </c>
      <c r="O63" s="2" t="str">
        <f t="shared" si="11"/>
        <v>JW</v>
      </c>
      <c r="P63" s="2">
        <f t="shared" si="5"/>
        <v>60</v>
      </c>
      <c r="R63" s="2">
        <f t="shared" si="6"/>
        <v>6.78</v>
      </c>
      <c r="S63" s="2">
        <f t="shared" si="7"/>
        <v>-4.5199999999999996</v>
      </c>
      <c r="T63" s="19"/>
      <c r="U63" s="2">
        <f t="shared" si="8"/>
        <v>13.559999999999999</v>
      </c>
      <c r="V63" s="2">
        <f t="shared" ref="V63:V64" si="14">-(W63+U63)</f>
        <v>0</v>
      </c>
      <c r="W63" s="2">
        <f t="shared" si="10"/>
        <v>-13.559999999999999</v>
      </c>
      <c r="AF63" s="38" t="s">
        <v>29</v>
      </c>
      <c r="AG63" s="2">
        <v>83690</v>
      </c>
      <c r="AH63" s="2">
        <v>0.26600000000000001</v>
      </c>
      <c r="AI63" s="41"/>
      <c r="AL63" s="53" t="s">
        <v>101</v>
      </c>
      <c r="AM63" s="54">
        <v>11.257999999999999</v>
      </c>
      <c r="AN63" s="55">
        <f>0.26*AM63</f>
        <v>2.9270799999999997</v>
      </c>
      <c r="AO63" s="56">
        <f>((IF(AA79=AF67,AH67,(IF(AA79=AF66,AH66,IF(AA79=AF65,AH65,IF(AA79=AF64,AH64,IF(AA79=AF63,AH63,IF(AA79=AF62,AH62,IF(AA79=AF61,AH61,IF(AA79=AF60,AH60,AH59))))))))))*4)/AM63</f>
        <v>6.2178006750755022E-2</v>
      </c>
      <c r="AQ63" s="53" t="s">
        <v>101</v>
      </c>
      <c r="AR63" s="54">
        <v>12.554</v>
      </c>
      <c r="AS63" s="55">
        <f>0.26*AR63</f>
        <v>3.2640400000000001</v>
      </c>
      <c r="AT63" s="56">
        <f>((IF(AA79=AF67,AH67,(IF(AA79=AF66,AH66,IF(AA79=AF65,AH65,IF(AA79=AF64,AH64,IF(AA79=AF63,AH63,IF(AA79=AF62,AH62,IF(AA79=AF61,AH61,IF(AA79=AF60,AH60,AH59))))))))))*4)/AR63</f>
        <v>5.5759120599012266E-2</v>
      </c>
    </row>
    <row r="64" spans="1:46" ht="15.75" thickBot="1" x14ac:dyDescent="0.3">
      <c r="N64" s="2" t="str">
        <f t="shared" si="5"/>
        <v>JW</v>
      </c>
      <c r="O64" s="2" t="str">
        <f t="shared" si="11"/>
        <v>L121</v>
      </c>
      <c r="P64" s="2">
        <f t="shared" si="5"/>
        <v>175</v>
      </c>
      <c r="R64" s="2">
        <f t="shared" si="6"/>
        <v>0</v>
      </c>
      <c r="S64" s="2">
        <f t="shared" si="7"/>
        <v>-2.2599999999999998</v>
      </c>
      <c r="T64" s="19"/>
      <c r="U64" s="2">
        <f t="shared" si="8"/>
        <v>6.7799999999999994</v>
      </c>
      <c r="V64" s="2">
        <f t="shared" si="14"/>
        <v>2.2599999999999998</v>
      </c>
      <c r="W64" s="2">
        <f t="shared" si="10"/>
        <v>-9.0399999999999991</v>
      </c>
      <c r="AF64" s="38" t="s">
        <v>30</v>
      </c>
      <c r="AG64" s="2">
        <v>66360</v>
      </c>
      <c r="AH64" s="2">
        <v>0.17499999999999999</v>
      </c>
      <c r="AI64" s="41"/>
    </row>
    <row r="65" spans="14:41" ht="18" thickBot="1" x14ac:dyDescent="0.3">
      <c r="N65" s="2" t="str">
        <f t="shared" si="5"/>
        <v>L121</v>
      </c>
      <c r="O65" s="2" t="str">
        <f t="shared" si="11"/>
        <v>L122</v>
      </c>
      <c r="P65" s="2">
        <f t="shared" si="5"/>
        <v>125</v>
      </c>
      <c r="R65" s="2">
        <f t="shared" si="6"/>
        <v>2.2599999999999998</v>
      </c>
      <c r="S65" s="2">
        <f t="shared" si="7"/>
        <v>0</v>
      </c>
      <c r="T65" s="19"/>
      <c r="U65" s="2">
        <f t="shared" si="8"/>
        <v>6.7799999999999994</v>
      </c>
      <c r="V65" s="2">
        <f>-(W65+U65)</f>
        <v>0</v>
      </c>
      <c r="W65" s="2">
        <f t="shared" si="10"/>
        <v>-6.7799999999999994</v>
      </c>
      <c r="AF65" s="38" t="s">
        <v>31</v>
      </c>
      <c r="AG65" s="2">
        <v>41740</v>
      </c>
      <c r="AH65" s="2">
        <v>0.1333</v>
      </c>
      <c r="AI65" s="41"/>
      <c r="AL65" s="106" t="s">
        <v>107</v>
      </c>
      <c r="AM65" s="107"/>
      <c r="AN65" s="107"/>
      <c r="AO65" s="108"/>
    </row>
    <row r="66" spans="14:41" x14ac:dyDescent="0.25">
      <c r="N66" s="2" t="str">
        <f t="shared" si="5"/>
        <v>L122</v>
      </c>
      <c r="O66" s="2" t="str">
        <f t="shared" si="11"/>
        <v>L123</v>
      </c>
      <c r="P66" s="2">
        <f t="shared" si="5"/>
        <v>180</v>
      </c>
      <c r="R66" s="2">
        <f t="shared" si="6"/>
        <v>0</v>
      </c>
      <c r="S66" s="2">
        <f t="shared" si="7"/>
        <v>-2.2599999999999998</v>
      </c>
      <c r="T66" s="19"/>
      <c r="U66" s="2">
        <f t="shared" si="8"/>
        <v>4.5199999999999996</v>
      </c>
      <c r="V66" s="2">
        <f t="shared" ref="V66:V73" si="15">-(W66+U66)</f>
        <v>2.2599999999999998</v>
      </c>
      <c r="W66" s="2">
        <f t="shared" si="10"/>
        <v>-6.7799999999999994</v>
      </c>
      <c r="AF66" s="38" t="s">
        <v>32</v>
      </c>
      <c r="AG66" s="2">
        <v>26240</v>
      </c>
      <c r="AH66" s="2">
        <v>0.1041</v>
      </c>
      <c r="AI66" s="41"/>
      <c r="AL66" s="42"/>
      <c r="AM66" s="43">
        <v>1</v>
      </c>
      <c r="AN66" s="43">
        <v>0.26</v>
      </c>
      <c r="AO66" s="44" t="s">
        <v>111</v>
      </c>
    </row>
    <row r="67" spans="14:41" ht="15.75" thickBot="1" x14ac:dyDescent="0.3">
      <c r="N67" s="2" t="str">
        <f t="shared" si="5"/>
        <v>L123</v>
      </c>
      <c r="O67" s="2" t="str">
        <f t="shared" si="11"/>
        <v>L124</v>
      </c>
      <c r="P67" s="2">
        <f t="shared" si="5"/>
        <v>240</v>
      </c>
      <c r="R67" s="2">
        <f t="shared" si="6"/>
        <v>2.2599999999999998</v>
      </c>
      <c r="S67" s="2">
        <f t="shared" si="7"/>
        <v>0</v>
      </c>
      <c r="T67" s="19"/>
      <c r="U67" s="2">
        <f t="shared" si="8"/>
        <v>4.5199999999999996</v>
      </c>
      <c r="V67" s="2">
        <f t="shared" si="15"/>
        <v>0</v>
      </c>
      <c r="W67" s="2">
        <f t="shared" si="10"/>
        <v>-4.5199999999999996</v>
      </c>
      <c r="AF67" s="58" t="s">
        <v>33</v>
      </c>
      <c r="AG67" s="54">
        <v>16510</v>
      </c>
      <c r="AH67" s="54">
        <v>8.3500000000000005E-2</v>
      </c>
      <c r="AI67" s="59"/>
      <c r="AL67" s="49" t="s">
        <v>97</v>
      </c>
      <c r="AM67" s="2">
        <v>3.4079999999999999</v>
      </c>
      <c r="AN67" s="50">
        <f>AM67*0.26</f>
        <v>0.88607999999999998</v>
      </c>
      <c r="AO67" s="51">
        <f>((IF(AA79=AF67,AH67,(IF(AA79=AF66,AH66,IF(AA79=AF65,AH65,IF(AA79=AF64,AH64,IF(AA79=AF63,AH63,IF(AA79=AF62,AH62,IF(AA79=AF61,AH61,IF(AA79=AF60,AH60,AH59))))))))))*4)/AM67</f>
        <v>0.20539906103286384</v>
      </c>
    </row>
    <row r="68" spans="14:41" x14ac:dyDescent="0.25">
      <c r="N68" s="2" t="str">
        <f t="shared" si="5"/>
        <v>L124</v>
      </c>
      <c r="O68" s="2" t="str">
        <f t="shared" si="11"/>
        <v>L129</v>
      </c>
      <c r="P68" s="2">
        <f t="shared" si="5"/>
        <v>230</v>
      </c>
      <c r="R68" s="2">
        <f t="shared" si="6"/>
        <v>0</v>
      </c>
      <c r="S68" s="2">
        <f t="shared" si="7"/>
        <v>-2.2599999999999998</v>
      </c>
      <c r="T68" s="19"/>
      <c r="U68" s="2">
        <f t="shared" si="8"/>
        <v>2.2599999999999998</v>
      </c>
      <c r="V68" s="2">
        <f t="shared" si="15"/>
        <v>2.2599999999999998</v>
      </c>
      <c r="W68" s="2">
        <f t="shared" si="10"/>
        <v>-4.5199999999999996</v>
      </c>
      <c r="AL68" s="49" t="s">
        <v>98</v>
      </c>
      <c r="AM68" s="2">
        <v>4.8659999999999997</v>
      </c>
      <c r="AN68" s="50">
        <f t="shared" ref="AN68:AN71" si="16">AM68*0.26</f>
        <v>1.2651600000000001</v>
      </c>
      <c r="AO68" s="51">
        <f>((IF(AA79=AF67,AH67,(IF(AA79=AF66,AH66,IF(AA79=AF65,AH65,IF(AA79=AF64,AH64,IF(AA79=AF63,AH63,IF(AA79=AF62,AH62,IF(AA79=AF61,AH61,IF(AA79=AF60,AH60,AH59))))))))))*4)/AM68</f>
        <v>0.14385532264693793</v>
      </c>
    </row>
    <row r="69" spans="14:41" x14ac:dyDescent="0.25">
      <c r="N69" s="2" t="str">
        <f t="shared" si="5"/>
        <v>L129</v>
      </c>
      <c r="O69" s="2" t="str">
        <f t="shared" si="11"/>
        <v>L130</v>
      </c>
      <c r="P69" s="2">
        <f t="shared" si="5"/>
        <v>245</v>
      </c>
      <c r="R69" s="2">
        <f t="shared" si="6"/>
        <v>2.2599999999999998</v>
      </c>
      <c r="S69" s="2">
        <f t="shared" si="7"/>
        <v>0</v>
      </c>
      <c r="T69" s="19"/>
      <c r="U69" s="2">
        <f t="shared" si="8"/>
        <v>2.2599999999999998</v>
      </c>
      <c r="V69" s="2">
        <f t="shared" si="15"/>
        <v>0</v>
      </c>
      <c r="W69" s="2">
        <f t="shared" si="10"/>
        <v>-2.2599999999999998</v>
      </c>
      <c r="AL69" s="49" t="s">
        <v>99</v>
      </c>
      <c r="AM69" s="2">
        <v>7.4989999999999997</v>
      </c>
      <c r="AN69" s="50">
        <f t="shared" si="16"/>
        <v>1.94974</v>
      </c>
      <c r="AO69" s="51">
        <f>((IF(AA79=AF67,AH67,(IF(AA79=AF66,AH66,IF(AA79=AF65,AH65,IF(AA79=AF64,AH64,IF(AA79=AF63,AH63,IF(AA79=AF62,AH62,IF(AA79=AF61,AH61,IF(AA79=AF60,AH60,AH59))))))))))*4)/AM69</f>
        <v>9.3345779437258303E-2</v>
      </c>
    </row>
    <row r="70" spans="14:41" x14ac:dyDescent="0.25">
      <c r="N70" s="2" t="str">
        <f t="shared" si="5"/>
        <v>L130</v>
      </c>
      <c r="O70" s="2" t="str">
        <f t="shared" si="11"/>
        <v>L131</v>
      </c>
      <c r="P70" s="2">
        <f t="shared" si="5"/>
        <v>220</v>
      </c>
      <c r="R70" s="2">
        <f t="shared" si="6"/>
        <v>0</v>
      </c>
      <c r="S70" s="2">
        <f t="shared" si="7"/>
        <v>-2.2599999999999998</v>
      </c>
      <c r="T70" s="19"/>
      <c r="U70" s="2">
        <f t="shared" si="8"/>
        <v>0</v>
      </c>
      <c r="V70" s="2">
        <f t="shared" si="15"/>
        <v>2.2599999999999998</v>
      </c>
      <c r="W70" s="2">
        <f t="shared" si="10"/>
        <v>-2.2599999999999998</v>
      </c>
      <c r="AL70" s="49" t="s">
        <v>100</v>
      </c>
      <c r="AM70" s="2">
        <v>10.01</v>
      </c>
      <c r="AN70" s="50">
        <f t="shared" si="16"/>
        <v>2.6026000000000002</v>
      </c>
      <c r="AO70" s="51">
        <f>((IF(AA79=AF67,AH67,(IF(AA79=AF66,AH66,IF(AA79=AF65,AH65,IF(AA79=AF64,AH64,IF(AA79=AF63,AH63,IF(AA79=AF62,AH62,IF(AA79=AF61,AH61,IF(AA79=AF60,AH60,AH59))))))))))*4)/AM70</f>
        <v>6.9930069930069921E-2</v>
      </c>
    </row>
    <row r="71" spans="14:41" ht="15.75" thickBot="1" x14ac:dyDescent="0.3">
      <c r="N71" s="2" t="str">
        <f t="shared" si="5"/>
        <v/>
      </c>
      <c r="O71" s="2">
        <f t="shared" si="5"/>
        <v>0</v>
      </c>
      <c r="P71" s="2">
        <f t="shared" si="5"/>
        <v>0</v>
      </c>
      <c r="R71" s="2">
        <f t="shared" si="6"/>
        <v>0</v>
      </c>
      <c r="S71" s="2">
        <f t="shared" si="7"/>
        <v>0</v>
      </c>
      <c r="T71" s="19"/>
      <c r="U71" s="2">
        <f>U72+R71</f>
        <v>0</v>
      </c>
      <c r="V71" s="2">
        <f t="shared" si="15"/>
        <v>0</v>
      </c>
      <c r="W71" s="2">
        <f>S71+W72</f>
        <v>0</v>
      </c>
      <c r="AL71" s="53" t="s">
        <v>101</v>
      </c>
      <c r="AM71" s="54">
        <v>12.882</v>
      </c>
      <c r="AN71" s="55">
        <f t="shared" si="16"/>
        <v>3.3493200000000001</v>
      </c>
      <c r="AO71" s="56">
        <f>((IF(AA79=AF67,AH67,(IF(AA79=AF66,AH66,IF(AA79=AF65,AH65,IF(AA79=AF64,AH64,IF(AA79=AF63,AH63,IF(AA79=AF62,AH62,IF(AA79=AF61,AH61,IF(AA79=AF60,AH60,AH59))))))))))*4)/AM71</f>
        <v>5.4339388293743206E-2</v>
      </c>
    </row>
    <row r="72" spans="14:41" x14ac:dyDescent="0.25">
      <c r="N72" s="2" t="str">
        <f t="shared" si="5"/>
        <v/>
      </c>
      <c r="O72" s="2">
        <f t="shared" si="5"/>
        <v>0</v>
      </c>
      <c r="P72" s="2">
        <f t="shared" si="5"/>
        <v>0</v>
      </c>
      <c r="R72" s="2">
        <f t="shared" si="6"/>
        <v>0</v>
      </c>
      <c r="S72" s="2">
        <f t="shared" si="7"/>
        <v>0</v>
      </c>
      <c r="T72" s="19"/>
      <c r="U72" s="2">
        <f>U73+R72</f>
        <v>0</v>
      </c>
      <c r="V72" s="2">
        <f t="shared" si="15"/>
        <v>0</v>
      </c>
      <c r="W72" s="2">
        <f>S72+W73</f>
        <v>0</v>
      </c>
    </row>
    <row r="73" spans="14:41" x14ac:dyDescent="0.25">
      <c r="N73" s="2" t="str">
        <f t="shared" si="5"/>
        <v/>
      </c>
      <c r="O73" s="2">
        <f t="shared" si="5"/>
        <v>0</v>
      </c>
      <c r="P73" s="2">
        <f t="shared" si="5"/>
        <v>0</v>
      </c>
      <c r="R73" s="2">
        <f t="shared" si="6"/>
        <v>0</v>
      </c>
      <c r="S73" s="2">
        <f t="shared" si="7"/>
        <v>0</v>
      </c>
      <c r="T73" s="19"/>
      <c r="U73" s="2">
        <f>R73</f>
        <v>0</v>
      </c>
      <c r="V73" s="2">
        <f t="shared" si="15"/>
        <v>0</v>
      </c>
      <c r="W73" s="2">
        <f>S73</f>
        <v>0</v>
      </c>
    </row>
    <row r="74" spans="14:41" ht="15.75" thickBot="1" x14ac:dyDescent="0.3">
      <c r="T74" s="19"/>
    </row>
    <row r="75" spans="14:41" ht="21.75" thickBot="1" x14ac:dyDescent="0.4">
      <c r="O75" s="157" t="s">
        <v>11</v>
      </c>
      <c r="P75" s="158"/>
      <c r="Q75" s="159"/>
      <c r="T75" s="160" t="s">
        <v>22</v>
      </c>
      <c r="U75" s="161"/>
      <c r="V75" s="162"/>
      <c r="X75" s="160" t="s">
        <v>38</v>
      </c>
      <c r="Y75" s="161"/>
      <c r="Z75" s="161"/>
      <c r="AA75" s="162"/>
    </row>
    <row r="77" spans="14:41" ht="19.5" thickBot="1" x14ac:dyDescent="0.35">
      <c r="O77" s="105" t="s">
        <v>12</v>
      </c>
      <c r="P77" s="19"/>
      <c r="Q77" s="105" t="s">
        <v>13</v>
      </c>
      <c r="T77" s="163" t="s">
        <v>23</v>
      </c>
      <c r="U77" s="163"/>
      <c r="V77" s="34">
        <f>IF(O94&gt;Q94,O94,Q94)</f>
        <v>19449.650000000001</v>
      </c>
      <c r="X77" s="183" t="s">
        <v>27</v>
      </c>
      <c r="Y77" s="183"/>
      <c r="Z77" s="183"/>
      <c r="AA77" s="60">
        <f>(($V$79*V77*(1+V85))/(V81*V83))</f>
        <v>45998.422250000003</v>
      </c>
      <c r="AC77" s="163" t="s">
        <v>40</v>
      </c>
      <c r="AD77" s="163"/>
      <c r="AE77" s="163"/>
      <c r="AF77" s="163"/>
      <c r="AG77" s="2">
        <f>V83*V81</f>
        <v>6</v>
      </c>
    </row>
    <row r="78" spans="14:41" x14ac:dyDescent="0.25">
      <c r="O78" s="2">
        <f>IF(U59=0,0,P59*(U59-V59))</f>
        <v>1283.5000000000002</v>
      </c>
      <c r="Q78" s="2">
        <f>IF(W59=0,0,P59*IF(V59&lt;0,(ABS(W59)-(ABS(V59))),(ABS(W59)+(ABS(V59)))))</f>
        <v>1663.4499999999998</v>
      </c>
    </row>
    <row r="79" spans="14:41" ht="15.75" x14ac:dyDescent="0.25">
      <c r="O79" s="2">
        <f t="shared" ref="O79:O92" si="17">IF(U60=0,0,P60*(U60-V60))</f>
        <v>1152.5999999999999</v>
      </c>
      <c r="Q79" s="2">
        <f t="shared" ref="Q79:Q92" si="18">IF(W60=0,0,P60*IF(V60&lt;0,(ABS(W60)-(ABS(V60))),(ABS(W60)+(ABS(V60)))))</f>
        <v>1728.8999999999996</v>
      </c>
      <c r="T79" s="163" t="s">
        <v>24</v>
      </c>
      <c r="U79" s="163"/>
      <c r="V79" s="2">
        <v>12.9</v>
      </c>
      <c r="X79" s="183" t="s">
        <v>28</v>
      </c>
      <c r="Y79" s="183"/>
      <c r="Z79" s="183"/>
      <c r="AA79" s="61" t="str">
        <f>IF(AA77&lt;AG67,AF67,(IF(AA77&lt;AG66,AF66,IF(AA77&lt;AG65,AF65,IF(AA77&lt;AG64,AF64,IF(AA77&lt;AG63,AF63,IF(AA77&lt;AG62,AF62,IF(AA77&lt;AG61,AF61,AF60))))))))</f>
        <v>#2</v>
      </c>
      <c r="AC79" s="163" t="s">
        <v>39</v>
      </c>
      <c r="AD79" s="163"/>
      <c r="AE79" s="163"/>
      <c r="AF79" s="163"/>
      <c r="AG79" s="62">
        <f>(AA77/IF(AA79=AF67,AG67,(IF(AA79=AF66,AG66,IF(AA79=AF65,AG65,IF(AA79=AF64,AG64,IF(AA79=AF63,AG63,IF(AA79=AF62,AG62,IF(AA79=AF61,AG61,IF(AA79=AF60,AG60,AG59))))))))))*AG77</f>
        <v>4.1589893535262208</v>
      </c>
      <c r="AJ79" s="34" t="s">
        <v>96</v>
      </c>
      <c r="AK79" s="63">
        <f>AG79/V83</f>
        <v>3.4658244612718506E-2</v>
      </c>
    </row>
    <row r="80" spans="14:41" x14ac:dyDescent="0.25">
      <c r="O80" s="2">
        <f t="shared" si="17"/>
        <v>3163.9999999999995</v>
      </c>
      <c r="Q80" s="2">
        <f t="shared" si="18"/>
        <v>3163.9999999999995</v>
      </c>
    </row>
    <row r="81" spans="14:33" x14ac:dyDescent="0.25">
      <c r="O81" s="2">
        <f t="shared" si="17"/>
        <v>2147</v>
      </c>
      <c r="Q81" s="2">
        <f t="shared" si="18"/>
        <v>3435.2</v>
      </c>
      <c r="S81" s="163" t="s">
        <v>25</v>
      </c>
      <c r="T81" s="163"/>
      <c r="U81" s="163"/>
      <c r="V81" s="65">
        <v>0.05</v>
      </c>
      <c r="AA81" s="163" t="s">
        <v>66</v>
      </c>
      <c r="AB81" s="163"/>
      <c r="AC81" s="163"/>
      <c r="AD81" s="163"/>
      <c r="AE81" s="163"/>
      <c r="AF81" s="163"/>
      <c r="AG81" s="63">
        <f>AG79/AG77</f>
        <v>0.69316489225437017</v>
      </c>
    </row>
    <row r="82" spans="14:33" x14ac:dyDescent="0.25">
      <c r="O82" s="2">
        <f t="shared" si="17"/>
        <v>813.59999999999991</v>
      </c>
      <c r="Q82" s="2">
        <f t="shared" si="18"/>
        <v>813.59999999999991</v>
      </c>
    </row>
    <row r="83" spans="14:33" x14ac:dyDescent="0.25">
      <c r="O83" s="2">
        <f t="shared" si="17"/>
        <v>790.99999999999989</v>
      </c>
      <c r="Q83" s="2">
        <f t="shared" si="18"/>
        <v>1977.4999999999998</v>
      </c>
      <c r="T83" s="163" t="s">
        <v>26</v>
      </c>
      <c r="U83" s="163"/>
      <c r="V83" s="2">
        <f>W10</f>
        <v>120</v>
      </c>
    </row>
    <row r="84" spans="14:33" x14ac:dyDescent="0.25">
      <c r="O84" s="2">
        <f t="shared" si="17"/>
        <v>847.49999999999989</v>
      </c>
      <c r="Q84" s="2">
        <f t="shared" si="18"/>
        <v>847.49999999999989</v>
      </c>
    </row>
    <row r="85" spans="14:33" x14ac:dyDescent="0.25">
      <c r="O85" s="2">
        <f t="shared" si="17"/>
        <v>406.79999999999995</v>
      </c>
      <c r="Q85" s="2">
        <f t="shared" si="18"/>
        <v>1627.1999999999998</v>
      </c>
      <c r="T85" s="163" t="s">
        <v>158</v>
      </c>
      <c r="U85" s="163"/>
      <c r="V85" s="65">
        <v>0.1</v>
      </c>
    </row>
    <row r="86" spans="14:33" x14ac:dyDescent="0.25">
      <c r="O86" s="2">
        <f t="shared" si="17"/>
        <v>1084.8</v>
      </c>
      <c r="Q86" s="2">
        <f t="shared" si="18"/>
        <v>1084.8</v>
      </c>
    </row>
    <row r="87" spans="14:33" x14ac:dyDescent="0.25">
      <c r="O87" s="2">
        <f t="shared" si="17"/>
        <v>0</v>
      </c>
      <c r="Q87" s="2">
        <f t="shared" si="18"/>
        <v>1559.3999999999999</v>
      </c>
    </row>
    <row r="88" spans="14:33" x14ac:dyDescent="0.25">
      <c r="O88" s="2">
        <f t="shared" si="17"/>
        <v>553.69999999999993</v>
      </c>
      <c r="Q88" s="2">
        <f t="shared" si="18"/>
        <v>553.69999999999993</v>
      </c>
    </row>
    <row r="89" spans="14:33" x14ac:dyDescent="0.25">
      <c r="O89" s="2">
        <f t="shared" si="17"/>
        <v>0</v>
      </c>
      <c r="Q89" s="2">
        <f t="shared" si="18"/>
        <v>994.39999999999986</v>
      </c>
    </row>
    <row r="90" spans="14:33" x14ac:dyDescent="0.25">
      <c r="O90" s="2">
        <f t="shared" si="17"/>
        <v>0</v>
      </c>
      <c r="Q90" s="2">
        <f>IF(W71=0,0,P71*IF(V71&lt;0,(ABS(W71)-(ABS(V71))),(ABS(W71)+(ABS(V71)))))</f>
        <v>0</v>
      </c>
    </row>
    <row r="91" spans="14:33" x14ac:dyDescent="0.25">
      <c r="O91" s="2">
        <f t="shared" si="17"/>
        <v>0</v>
      </c>
      <c r="Q91" s="2">
        <f t="shared" si="18"/>
        <v>0</v>
      </c>
    </row>
    <row r="92" spans="14:33" x14ac:dyDescent="0.25">
      <c r="O92" s="2">
        <f t="shared" si="17"/>
        <v>0</v>
      </c>
      <c r="Q92" s="2">
        <f t="shared" si="18"/>
        <v>0</v>
      </c>
      <c r="S92" s="66"/>
      <c r="U92" s="66"/>
    </row>
    <row r="93" spans="14:33" x14ac:dyDescent="0.25">
      <c r="O93" s="66" t="s">
        <v>15</v>
      </c>
      <c r="Q93" s="66" t="s">
        <v>14</v>
      </c>
    </row>
    <row r="94" spans="14:33" x14ac:dyDescent="0.25">
      <c r="N94" s="104" t="s">
        <v>21</v>
      </c>
      <c r="O94" s="2">
        <f>SUM(O78:O89)</f>
        <v>12244.5</v>
      </c>
      <c r="P94" s="104" t="s">
        <v>21</v>
      </c>
      <c r="Q94" s="2">
        <f>SUM(Q78:Q89)</f>
        <v>19449.650000000001</v>
      </c>
    </row>
  </sheetData>
  <sheetProtection sheet="1" objects="1" scenarios="1"/>
  <mergeCells count="53">
    <mergeCell ref="B1:M1"/>
    <mergeCell ref="P1:U2"/>
    <mergeCell ref="Y1:AG2"/>
    <mergeCell ref="E2:F2"/>
    <mergeCell ref="B3:C3"/>
    <mergeCell ref="D3:E3"/>
    <mergeCell ref="C30:L31"/>
    <mergeCell ref="B4:C4"/>
    <mergeCell ref="D4:E4"/>
    <mergeCell ref="B6:M7"/>
    <mergeCell ref="U6:Y8"/>
    <mergeCell ref="F9:K9"/>
    <mergeCell ref="U10:V11"/>
    <mergeCell ref="W10:X11"/>
    <mergeCell ref="C11:D11"/>
    <mergeCell ref="G11:K11"/>
    <mergeCell ref="C13:D13"/>
    <mergeCell ref="C15:K15"/>
    <mergeCell ref="S20:AB24"/>
    <mergeCell ref="C21:L25"/>
    <mergeCell ref="B27:M28"/>
    <mergeCell ref="F33:G33"/>
    <mergeCell ref="J33:K33"/>
    <mergeCell ref="F34:G34"/>
    <mergeCell ref="J34:K34"/>
    <mergeCell ref="F35:G35"/>
    <mergeCell ref="J35:K35"/>
    <mergeCell ref="AQ57:AT57"/>
    <mergeCell ref="AL65:AO65"/>
    <mergeCell ref="U35:Z36"/>
    <mergeCell ref="F36:G36"/>
    <mergeCell ref="J36:K36"/>
    <mergeCell ref="F37:G37"/>
    <mergeCell ref="J37:K37"/>
    <mergeCell ref="F38:G38"/>
    <mergeCell ref="J38:K38"/>
    <mergeCell ref="AC77:AF77"/>
    <mergeCell ref="R57:S57"/>
    <mergeCell ref="U57:W57"/>
    <mergeCell ref="AF57:AI57"/>
    <mergeCell ref="AL57:AO57"/>
    <mergeCell ref="O75:Q75"/>
    <mergeCell ref="T75:V75"/>
    <mergeCell ref="X75:AA75"/>
    <mergeCell ref="T77:U77"/>
    <mergeCell ref="X77:Z77"/>
    <mergeCell ref="T85:U85"/>
    <mergeCell ref="T79:U79"/>
    <mergeCell ref="X79:Z79"/>
    <mergeCell ref="AC79:AF79"/>
    <mergeCell ref="S81:U81"/>
    <mergeCell ref="AA81:AF81"/>
    <mergeCell ref="T83:U83"/>
  </mergeCells>
  <dataValidations disablePrompts="1" count="2">
    <dataValidation type="list" allowBlank="1" showInputMessage="1" showErrorMessage="1" sqref="AH83:AH84" xr:uid="{68C227DD-2B91-43A1-A75E-FF7DA59E5FD8}">
      <formula1>"U26:U27"</formula1>
    </dataValidation>
    <dataValidation type="list" allowBlank="1" showInputMessage="1" showErrorMessage="1" promptTitle="Voltage" prompt="Select the Voltage of the system from dropdown." sqref="W10:X11" xr:uid="{443093ED-FD24-4301-8A1A-880422ECE8C9}">
      <formula1>"120,240"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FC651-0978-4FCC-B9DA-87FE49977D39}">
  <dimension ref="A1:AT94"/>
  <sheetViews>
    <sheetView topLeftCell="B1" zoomScaleNormal="100" workbookViewId="0">
      <selection activeCell="P7" sqref="P7"/>
    </sheetView>
  </sheetViews>
  <sheetFormatPr defaultRowHeight="15" x14ac:dyDescent="0.25"/>
  <cols>
    <col min="1" max="1" width="0.85546875" style="2" customWidth="1"/>
    <col min="2" max="2" width="1.5703125" style="2" customWidth="1"/>
    <col min="3" max="3" width="11.42578125" style="2" customWidth="1"/>
    <col min="4" max="4" width="10.5703125" style="2" customWidth="1"/>
    <col min="5" max="5" width="8" style="2" bestFit="1" customWidth="1"/>
    <col min="6" max="6" width="5.42578125" style="2" customWidth="1"/>
    <col min="7" max="8" width="8.5703125" style="2" customWidth="1"/>
    <col min="9" max="10" width="8" style="2" customWidth="1"/>
    <col min="11" max="11" width="6.140625" style="2" customWidth="1"/>
    <col min="12" max="12" width="12.140625" style="2" customWidth="1"/>
    <col min="13" max="13" width="1.5703125" style="2" customWidth="1"/>
    <col min="14" max="14" width="11.42578125" style="2" customWidth="1"/>
    <col min="15" max="15" width="8.42578125" style="2" customWidth="1"/>
    <col min="16" max="16" width="10.7109375" style="2" customWidth="1"/>
    <col min="17" max="18" width="9.140625" style="2"/>
    <col min="19" max="19" width="17.7109375" style="2" bestFit="1" customWidth="1"/>
    <col min="20" max="23" width="9.140625" style="2"/>
    <col min="24" max="24" width="11" style="2" customWidth="1"/>
    <col min="25" max="26" width="9.140625" style="2"/>
    <col min="27" max="27" width="10.5703125" style="2" bestFit="1" customWidth="1"/>
    <col min="28" max="28" width="9.140625" style="2"/>
    <col min="29" max="29" width="11" style="2" bestFit="1" customWidth="1"/>
    <col min="30" max="30" width="12.28515625" style="2" customWidth="1"/>
    <col min="31" max="45" width="9.140625" style="2"/>
    <col min="46" max="46" width="8.42578125" style="2" customWidth="1"/>
    <col min="47" max="16384" width="9.140625" style="2"/>
  </cols>
  <sheetData>
    <row r="1" spans="1:33" ht="24" customHeight="1" thickTop="1" thickBot="1" x14ac:dyDescent="0.4">
      <c r="A1" s="1"/>
      <c r="B1" s="110" t="s">
        <v>114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  <c r="P1" s="113" t="s">
        <v>65</v>
      </c>
      <c r="Q1" s="114"/>
      <c r="R1" s="114"/>
      <c r="S1" s="114"/>
      <c r="T1" s="114"/>
      <c r="U1" s="115"/>
      <c r="Y1" s="113" t="s">
        <v>41</v>
      </c>
      <c r="Z1" s="114"/>
      <c r="AA1" s="114"/>
      <c r="AB1" s="114"/>
      <c r="AC1" s="114"/>
      <c r="AD1" s="114"/>
      <c r="AE1" s="114"/>
      <c r="AF1" s="114"/>
      <c r="AG1" s="115"/>
    </row>
    <row r="2" spans="1:33" ht="17.25" thickTop="1" thickBot="1" x14ac:dyDescent="0.3">
      <c r="A2" s="1"/>
      <c r="B2" s="69"/>
      <c r="C2" s="70" t="s">
        <v>84</v>
      </c>
      <c r="D2" s="71"/>
      <c r="E2" s="109" t="s">
        <v>79</v>
      </c>
      <c r="F2" s="109"/>
      <c r="G2" s="72"/>
      <c r="H2" s="68"/>
      <c r="I2" s="68"/>
      <c r="J2" s="73" t="s">
        <v>87</v>
      </c>
      <c r="K2" s="74">
        <v>1</v>
      </c>
      <c r="L2" s="75" t="s">
        <v>113</v>
      </c>
      <c r="M2" s="76"/>
      <c r="P2" s="116"/>
      <c r="Q2" s="117"/>
      <c r="R2" s="117"/>
      <c r="S2" s="117"/>
      <c r="T2" s="117"/>
      <c r="U2" s="118"/>
      <c r="Y2" s="116"/>
      <c r="Z2" s="117"/>
      <c r="AA2" s="117"/>
      <c r="AB2" s="117"/>
      <c r="AC2" s="117"/>
      <c r="AD2" s="117"/>
      <c r="AE2" s="117"/>
      <c r="AF2" s="117"/>
      <c r="AG2" s="118"/>
    </row>
    <row r="3" spans="1:33" ht="19.5" thickBot="1" x14ac:dyDescent="0.35">
      <c r="A3" s="1"/>
      <c r="B3" s="175" t="s">
        <v>85</v>
      </c>
      <c r="C3" s="176"/>
      <c r="D3" s="164" t="s">
        <v>80</v>
      </c>
      <c r="E3" s="164"/>
      <c r="F3" s="67"/>
      <c r="G3" s="67"/>
      <c r="H3" s="70" t="s">
        <v>88</v>
      </c>
      <c r="I3" s="70"/>
      <c r="J3" s="77" t="s">
        <v>86</v>
      </c>
      <c r="K3" s="70" t="s">
        <v>90</v>
      </c>
      <c r="L3" s="78">
        <f ca="1">NOW()</f>
        <v>43549.535538888886</v>
      </c>
      <c r="M3" s="76"/>
      <c r="Q3" s="95" t="s">
        <v>44</v>
      </c>
      <c r="R3" s="7" t="s">
        <v>45</v>
      </c>
      <c r="S3" s="8" t="s">
        <v>63</v>
      </c>
      <c r="AB3" s="100" t="s">
        <v>64</v>
      </c>
      <c r="AC3" s="99" t="s">
        <v>42</v>
      </c>
      <c r="AD3" s="99" t="s">
        <v>43</v>
      </c>
    </row>
    <row r="4" spans="1:33" ht="15.75" x14ac:dyDescent="0.25">
      <c r="A4" s="1"/>
      <c r="B4" s="173" t="s">
        <v>95</v>
      </c>
      <c r="C4" s="174"/>
      <c r="D4" s="143"/>
      <c r="E4" s="143"/>
      <c r="F4" s="83"/>
      <c r="G4" s="67"/>
      <c r="H4" s="70" t="s">
        <v>89</v>
      </c>
      <c r="I4" s="70"/>
      <c r="J4" s="79"/>
      <c r="K4" s="70" t="s">
        <v>90</v>
      </c>
      <c r="L4" s="79"/>
      <c r="M4" s="76"/>
      <c r="Q4" s="96" t="s">
        <v>2</v>
      </c>
      <c r="R4" s="84" t="s">
        <v>148</v>
      </c>
      <c r="S4" s="85">
        <v>15</v>
      </c>
      <c r="AA4" s="102" t="s">
        <v>46</v>
      </c>
      <c r="AB4" s="101" t="str">
        <f t="shared" ref="AB4:AB18" si="0">IF(R4=0,"",R4)</f>
        <v>L138</v>
      </c>
      <c r="AC4" s="86">
        <v>0.77</v>
      </c>
      <c r="AD4" s="87"/>
    </row>
    <row r="5" spans="1:33" ht="16.5" thickBot="1" x14ac:dyDescent="0.3">
      <c r="A5" s="1"/>
      <c r="B5" s="69" t="s">
        <v>81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76"/>
      <c r="Q5" s="97" t="str">
        <f>IF(R4=0,"",IF(R5=0,"",R4))</f>
        <v>L138</v>
      </c>
      <c r="R5" s="84" t="s">
        <v>145</v>
      </c>
      <c r="S5" s="88">
        <v>130</v>
      </c>
      <c r="AA5" s="102" t="s">
        <v>47</v>
      </c>
      <c r="AB5" s="101" t="str">
        <f t="shared" si="0"/>
        <v>L140</v>
      </c>
      <c r="AC5" s="86"/>
      <c r="AD5" s="89">
        <v>0.77</v>
      </c>
    </row>
    <row r="6" spans="1:33" ht="15" customHeight="1" x14ac:dyDescent="0.25">
      <c r="A6" s="1"/>
      <c r="B6" s="119" t="s">
        <v>82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  <c r="Q6" s="97" t="str">
        <f t="shared" ref="Q6:Q18" si="1">IF(R5=0,"",IF(R6=0,"",R5))</f>
        <v>L140</v>
      </c>
      <c r="R6" s="84" t="s">
        <v>146</v>
      </c>
      <c r="S6" s="88">
        <v>70</v>
      </c>
      <c r="U6" s="113" t="s">
        <v>61</v>
      </c>
      <c r="V6" s="114"/>
      <c r="W6" s="114"/>
      <c r="X6" s="114"/>
      <c r="Y6" s="115"/>
      <c r="AA6" s="102" t="s">
        <v>48</v>
      </c>
      <c r="AB6" s="101" t="str">
        <f t="shared" si="0"/>
        <v>L141</v>
      </c>
      <c r="AC6" s="86">
        <v>0.77</v>
      </c>
      <c r="AD6" s="89"/>
    </row>
    <row r="7" spans="1:33" ht="15" customHeight="1" thickBot="1" x14ac:dyDescent="0.3">
      <c r="A7" s="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  <c r="Q7" s="97" t="str">
        <f t="shared" si="1"/>
        <v>L141</v>
      </c>
      <c r="R7" s="84" t="s">
        <v>147</v>
      </c>
      <c r="S7" s="88">
        <v>50</v>
      </c>
      <c r="U7" s="140"/>
      <c r="V7" s="141"/>
      <c r="W7" s="141"/>
      <c r="X7" s="141"/>
      <c r="Y7" s="142"/>
      <c r="AA7" s="102" t="s">
        <v>49</v>
      </c>
      <c r="AB7" s="101" t="str">
        <f t="shared" si="0"/>
        <v>L143</v>
      </c>
      <c r="AC7" s="86"/>
      <c r="AD7" s="89">
        <v>0.77</v>
      </c>
    </row>
    <row r="8" spans="1:33" ht="15" customHeight="1" thickTop="1" thickBot="1" x14ac:dyDescent="0.3">
      <c r="A8" s="1"/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5"/>
      <c r="Q8" s="97" t="str">
        <f t="shared" si="1"/>
        <v>L143</v>
      </c>
      <c r="R8" s="84" t="s">
        <v>149</v>
      </c>
      <c r="S8" s="88">
        <v>135</v>
      </c>
      <c r="U8" s="116"/>
      <c r="V8" s="117"/>
      <c r="W8" s="117"/>
      <c r="X8" s="117"/>
      <c r="Y8" s="118"/>
      <c r="AA8" s="102" t="s">
        <v>50</v>
      </c>
      <c r="AB8" s="101" t="str">
        <f t="shared" si="0"/>
        <v>L142</v>
      </c>
      <c r="AC8" s="86">
        <v>0.77</v>
      </c>
      <c r="AD8" s="89"/>
    </row>
    <row r="9" spans="1:33" ht="18.75" thickBot="1" x14ac:dyDescent="0.3">
      <c r="A9" s="1"/>
      <c r="B9" s="4"/>
      <c r="D9" s="10" t="s">
        <v>62</v>
      </c>
      <c r="E9" s="11">
        <f>W10</f>
        <v>120</v>
      </c>
      <c r="F9" s="134" t="s">
        <v>91</v>
      </c>
      <c r="G9" s="134"/>
      <c r="H9" s="134"/>
      <c r="I9" s="134"/>
      <c r="J9" s="134"/>
      <c r="K9" s="134"/>
      <c r="L9" s="12">
        <f>V77</f>
        <v>12169.4</v>
      </c>
      <c r="M9" s="5"/>
      <c r="Q9" s="97" t="str">
        <f t="shared" si="1"/>
        <v>L142</v>
      </c>
      <c r="R9" s="84" t="s">
        <v>126</v>
      </c>
      <c r="S9" s="88">
        <v>80</v>
      </c>
      <c r="AA9" s="102" t="s">
        <v>51</v>
      </c>
      <c r="AB9" s="101" t="str">
        <f t="shared" si="0"/>
        <v>JW</v>
      </c>
      <c r="AC9" s="86">
        <v>2.2599999999999998</v>
      </c>
      <c r="AD9" s="89">
        <v>2.2599999999999998</v>
      </c>
    </row>
    <row r="10" spans="1:33" ht="15.75" customHeight="1" x14ac:dyDescent="0.25">
      <c r="A10" s="1"/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Q10" s="97" t="str">
        <f t="shared" si="1"/>
        <v>JW</v>
      </c>
      <c r="R10" s="84" t="s">
        <v>150</v>
      </c>
      <c r="S10" s="88">
        <v>100</v>
      </c>
      <c r="U10" s="153" t="s">
        <v>62</v>
      </c>
      <c r="V10" s="154"/>
      <c r="W10" s="136">
        <v>120</v>
      </c>
      <c r="X10" s="137"/>
      <c r="AA10" s="102" t="s">
        <v>52</v>
      </c>
      <c r="AB10" s="101" t="str">
        <f t="shared" si="0"/>
        <v>JW2</v>
      </c>
      <c r="AC10" s="86">
        <v>1.5</v>
      </c>
      <c r="AD10" s="89">
        <v>1.5</v>
      </c>
    </row>
    <row r="11" spans="1:33" ht="18.75" thickBot="1" x14ac:dyDescent="0.3">
      <c r="A11" s="1"/>
      <c r="B11" s="4"/>
      <c r="C11" s="134" t="s">
        <v>92</v>
      </c>
      <c r="D11" s="134"/>
      <c r="E11" s="13">
        <f>AG79</f>
        <v>4.1371295160517496</v>
      </c>
      <c r="F11" s="1"/>
      <c r="G11" s="135" t="s">
        <v>94</v>
      </c>
      <c r="H11" s="135"/>
      <c r="I11" s="135"/>
      <c r="J11" s="135"/>
      <c r="K11" s="135"/>
      <c r="L11" s="14" t="str">
        <f>AA79</f>
        <v>#4</v>
      </c>
      <c r="M11" s="5"/>
      <c r="Q11" s="97" t="str">
        <f t="shared" si="1"/>
        <v>JW2</v>
      </c>
      <c r="R11" s="84" t="s">
        <v>151</v>
      </c>
      <c r="S11" s="88">
        <v>70</v>
      </c>
      <c r="U11" s="155"/>
      <c r="V11" s="156"/>
      <c r="W11" s="138"/>
      <c r="X11" s="139"/>
      <c r="AA11" s="102" t="s">
        <v>53</v>
      </c>
      <c r="AB11" s="101" t="str">
        <f t="shared" si="0"/>
        <v>L110</v>
      </c>
      <c r="AC11" s="86"/>
      <c r="AD11" s="89">
        <v>2.2599999999999998</v>
      </c>
    </row>
    <row r="12" spans="1:33" ht="15.75" x14ac:dyDescent="0.25">
      <c r="A12" s="1"/>
      <c r="B12" s="9"/>
      <c r="D12" s="1"/>
      <c r="E12" s="1"/>
      <c r="F12" s="1"/>
      <c r="G12" s="1"/>
      <c r="H12" s="1"/>
      <c r="I12" s="1"/>
      <c r="J12" s="1"/>
      <c r="K12" s="1"/>
      <c r="L12" s="1"/>
      <c r="M12" s="5"/>
      <c r="Q12" s="97" t="str">
        <f t="shared" si="1"/>
        <v>L110</v>
      </c>
      <c r="R12" s="84" t="s">
        <v>152</v>
      </c>
      <c r="S12" s="88">
        <v>215</v>
      </c>
      <c r="AA12" s="102" t="s">
        <v>54</v>
      </c>
      <c r="AB12" s="101" t="str">
        <f t="shared" si="0"/>
        <v>L109</v>
      </c>
      <c r="AC12" s="89">
        <v>2.2599999999999998</v>
      </c>
      <c r="AD12" s="89"/>
    </row>
    <row r="13" spans="1:33" ht="18" x14ac:dyDescent="0.25">
      <c r="A13" s="1"/>
      <c r="B13" s="4"/>
      <c r="C13" s="134" t="s">
        <v>93</v>
      </c>
      <c r="D13" s="134"/>
      <c r="E13" s="15">
        <f>AK79</f>
        <v>3.4476079300431249E-2</v>
      </c>
      <c r="F13" s="1"/>
      <c r="G13" s="1"/>
      <c r="H13" s="1"/>
      <c r="I13" s="1"/>
      <c r="J13" s="1"/>
      <c r="K13" s="1"/>
      <c r="L13" s="1"/>
      <c r="M13" s="5"/>
      <c r="Q13" s="97" t="str">
        <f t="shared" si="1"/>
        <v>L109</v>
      </c>
      <c r="R13" s="84" t="s">
        <v>153</v>
      </c>
      <c r="S13" s="88">
        <v>230</v>
      </c>
      <c r="AA13" s="102" t="s">
        <v>55</v>
      </c>
      <c r="AB13" s="101" t="str">
        <f t="shared" si="0"/>
        <v>L105</v>
      </c>
      <c r="AC13" s="86"/>
      <c r="AD13" s="89">
        <v>2.2599999999999998</v>
      </c>
    </row>
    <row r="14" spans="1:33" ht="15.75" x14ac:dyDescent="0.25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  <c r="Q14" s="97" t="str">
        <f t="shared" si="1"/>
        <v>L105</v>
      </c>
      <c r="R14" s="84" t="s">
        <v>154</v>
      </c>
      <c r="S14" s="88">
        <v>235</v>
      </c>
      <c r="AA14" s="102" t="s">
        <v>56</v>
      </c>
      <c r="AB14" s="101" t="str">
        <f t="shared" si="0"/>
        <v>L104</v>
      </c>
      <c r="AC14" s="89">
        <v>2.2599999999999998</v>
      </c>
      <c r="AD14" s="89"/>
    </row>
    <row r="15" spans="1:33" ht="18" x14ac:dyDescent="0.25">
      <c r="A15" s="1"/>
      <c r="B15" s="4"/>
      <c r="C15" s="135" t="s">
        <v>117</v>
      </c>
      <c r="D15" s="135"/>
      <c r="E15" s="135"/>
      <c r="F15" s="135"/>
      <c r="G15" s="135"/>
      <c r="H15" s="135"/>
      <c r="I15" s="135"/>
      <c r="J15" s="135"/>
      <c r="K15" s="135"/>
      <c r="L15" s="15">
        <f>AG81</f>
        <v>0.6895215860086249</v>
      </c>
      <c r="M15" s="5"/>
      <c r="Q15" s="97" t="str">
        <f t="shared" si="1"/>
        <v>L104</v>
      </c>
      <c r="R15" s="84" t="s">
        <v>155</v>
      </c>
      <c r="S15" s="88">
        <v>250</v>
      </c>
      <c r="AA15" s="102" t="s">
        <v>57</v>
      </c>
      <c r="AB15" s="101" t="str">
        <f t="shared" si="0"/>
        <v>L103</v>
      </c>
      <c r="AC15" s="86"/>
      <c r="AD15" s="89">
        <v>2.2599999999999998</v>
      </c>
    </row>
    <row r="16" spans="1:33" ht="15" customHeight="1" x14ac:dyDescent="0.25">
      <c r="A16" s="1"/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  <c r="Q16" s="97" t="str">
        <f t="shared" si="1"/>
        <v/>
      </c>
      <c r="R16" s="90"/>
      <c r="S16" s="88"/>
      <c r="AA16" s="102" t="s">
        <v>58</v>
      </c>
      <c r="AB16" s="101" t="str">
        <f t="shared" si="0"/>
        <v/>
      </c>
      <c r="AC16" s="86"/>
      <c r="AD16" s="89"/>
    </row>
    <row r="17" spans="1:30" ht="15" customHeight="1" x14ac:dyDescent="0.25">
      <c r="A17" s="1"/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5"/>
      <c r="Q17" s="97" t="str">
        <f t="shared" si="1"/>
        <v/>
      </c>
      <c r="R17" s="84"/>
      <c r="S17" s="85"/>
      <c r="AA17" s="102" t="s">
        <v>59</v>
      </c>
      <c r="AB17" s="101" t="str">
        <f t="shared" si="0"/>
        <v/>
      </c>
      <c r="AC17" s="86"/>
      <c r="AD17" s="89"/>
    </row>
    <row r="18" spans="1:30" ht="15.75" customHeight="1" thickBot="1" x14ac:dyDescent="0.3">
      <c r="A18" s="1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5"/>
      <c r="Q18" s="98" t="str">
        <f t="shared" si="1"/>
        <v/>
      </c>
      <c r="R18" s="91"/>
      <c r="S18" s="92"/>
      <c r="AA18" s="102" t="s">
        <v>60</v>
      </c>
      <c r="AB18" s="101" t="str">
        <f t="shared" si="0"/>
        <v/>
      </c>
      <c r="AC18" s="93"/>
      <c r="AD18" s="94"/>
    </row>
    <row r="19" spans="1:30" ht="15" customHeight="1" thickBot="1" x14ac:dyDescent="0.3">
      <c r="A19" s="1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30" ht="15" customHeight="1" thickBot="1" x14ac:dyDescent="0.3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5"/>
      <c r="S20" s="144" t="s">
        <v>115</v>
      </c>
      <c r="T20" s="145"/>
      <c r="U20" s="145"/>
      <c r="V20" s="145"/>
      <c r="W20" s="145"/>
      <c r="X20" s="145"/>
      <c r="Y20" s="145"/>
      <c r="Z20" s="145"/>
      <c r="AA20" s="145"/>
      <c r="AB20" s="146"/>
    </row>
    <row r="21" spans="1:30" ht="15" customHeight="1" x14ac:dyDescent="0.25">
      <c r="A21" s="1"/>
      <c r="B21" s="4"/>
      <c r="C21" s="125" t="s">
        <v>116</v>
      </c>
      <c r="D21" s="126"/>
      <c r="E21" s="126"/>
      <c r="F21" s="126"/>
      <c r="G21" s="126"/>
      <c r="H21" s="126"/>
      <c r="I21" s="126"/>
      <c r="J21" s="126"/>
      <c r="K21" s="126"/>
      <c r="L21" s="127"/>
      <c r="M21" s="5"/>
      <c r="S21" s="147"/>
      <c r="T21" s="148"/>
      <c r="U21" s="148"/>
      <c r="V21" s="148"/>
      <c r="W21" s="148"/>
      <c r="X21" s="148"/>
      <c r="Y21" s="148"/>
      <c r="Z21" s="148"/>
      <c r="AA21" s="148"/>
      <c r="AB21" s="149"/>
    </row>
    <row r="22" spans="1:30" ht="15" customHeight="1" x14ac:dyDescent="0.25">
      <c r="A22" s="1"/>
      <c r="B22" s="4"/>
      <c r="C22" s="128"/>
      <c r="D22" s="129"/>
      <c r="E22" s="129"/>
      <c r="F22" s="129"/>
      <c r="G22" s="129"/>
      <c r="H22" s="129"/>
      <c r="I22" s="129"/>
      <c r="J22" s="129"/>
      <c r="K22" s="129"/>
      <c r="L22" s="130"/>
      <c r="M22" s="5"/>
      <c r="S22" s="147"/>
      <c r="T22" s="148"/>
      <c r="U22" s="148"/>
      <c r="V22" s="148"/>
      <c r="W22" s="148"/>
      <c r="X22" s="148"/>
      <c r="Y22" s="148"/>
      <c r="Z22" s="148"/>
      <c r="AA22" s="148"/>
      <c r="AB22" s="149"/>
    </row>
    <row r="23" spans="1:30" ht="16.5" customHeight="1" x14ac:dyDescent="0.25">
      <c r="A23" s="1"/>
      <c r="B23" s="4"/>
      <c r="C23" s="128"/>
      <c r="D23" s="129"/>
      <c r="E23" s="129"/>
      <c r="F23" s="129"/>
      <c r="G23" s="129"/>
      <c r="H23" s="129"/>
      <c r="I23" s="129"/>
      <c r="J23" s="129"/>
      <c r="K23" s="129"/>
      <c r="L23" s="130"/>
      <c r="M23" s="5"/>
      <c r="S23" s="147"/>
      <c r="T23" s="148"/>
      <c r="U23" s="148"/>
      <c r="V23" s="148"/>
      <c r="W23" s="148"/>
      <c r="X23" s="148"/>
      <c r="Y23" s="148"/>
      <c r="Z23" s="148"/>
      <c r="AA23" s="148"/>
      <c r="AB23" s="149"/>
    </row>
    <row r="24" spans="1:30" ht="16.5" customHeight="1" thickBot="1" x14ac:dyDescent="0.3">
      <c r="A24" s="1"/>
      <c r="B24" s="4"/>
      <c r="C24" s="128"/>
      <c r="D24" s="129"/>
      <c r="E24" s="129"/>
      <c r="F24" s="129"/>
      <c r="G24" s="129"/>
      <c r="H24" s="129"/>
      <c r="I24" s="129"/>
      <c r="J24" s="129"/>
      <c r="K24" s="129"/>
      <c r="L24" s="130"/>
      <c r="M24" s="5"/>
      <c r="S24" s="150"/>
      <c r="T24" s="151"/>
      <c r="U24" s="151"/>
      <c r="V24" s="151"/>
      <c r="W24" s="151"/>
      <c r="X24" s="151"/>
      <c r="Y24" s="151"/>
      <c r="Z24" s="151"/>
      <c r="AA24" s="151"/>
      <c r="AB24" s="152"/>
    </row>
    <row r="25" spans="1:30" ht="16.5" thickBot="1" x14ac:dyDescent="0.3">
      <c r="A25" s="1"/>
      <c r="B25" s="4"/>
      <c r="C25" s="131"/>
      <c r="D25" s="132"/>
      <c r="E25" s="132"/>
      <c r="F25" s="132"/>
      <c r="G25" s="132"/>
      <c r="H25" s="132"/>
      <c r="I25" s="132"/>
      <c r="J25" s="132"/>
      <c r="K25" s="132"/>
      <c r="L25" s="133"/>
      <c r="M25" s="5"/>
    </row>
    <row r="26" spans="1:30" ht="15.75" x14ac:dyDescent="0.25">
      <c r="A26" s="1"/>
      <c r="B26" s="9"/>
      <c r="M26" s="5"/>
    </row>
    <row r="27" spans="1:30" ht="15.75" x14ac:dyDescent="0.25">
      <c r="A27" s="1"/>
      <c r="B27" s="186" t="s">
        <v>108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</row>
    <row r="28" spans="1:30" ht="21" customHeight="1" thickBot="1" x14ac:dyDescent="0.3">
      <c r="A28" s="1"/>
      <c r="B28" s="189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1"/>
    </row>
    <row r="29" spans="1:30" ht="15" customHeight="1" thickTop="1" thickBot="1" x14ac:dyDescent="0.3">
      <c r="A29" s="1"/>
      <c r="B29" s="4"/>
      <c r="M29" s="5"/>
    </row>
    <row r="30" spans="1:30" ht="15" customHeight="1" x14ac:dyDescent="0.25">
      <c r="A30" s="1"/>
      <c r="B30" s="4"/>
      <c r="C30" s="192" t="s">
        <v>112</v>
      </c>
      <c r="D30" s="193"/>
      <c r="E30" s="193"/>
      <c r="F30" s="193"/>
      <c r="G30" s="193"/>
      <c r="H30" s="193"/>
      <c r="I30" s="193"/>
      <c r="J30" s="193"/>
      <c r="K30" s="193"/>
      <c r="L30" s="194"/>
      <c r="M30" s="5"/>
    </row>
    <row r="31" spans="1:30" ht="16.5" thickBot="1" x14ac:dyDescent="0.3">
      <c r="A31" s="1"/>
      <c r="B31" s="9"/>
      <c r="C31" s="195"/>
      <c r="D31" s="196"/>
      <c r="E31" s="196"/>
      <c r="F31" s="196"/>
      <c r="G31" s="196"/>
      <c r="H31" s="196"/>
      <c r="I31" s="196"/>
      <c r="J31" s="196"/>
      <c r="K31" s="196"/>
      <c r="L31" s="197"/>
      <c r="M31" s="5"/>
    </row>
    <row r="32" spans="1:30" ht="15.75" x14ac:dyDescent="0.25">
      <c r="A32" s="1"/>
      <c r="B32" s="9"/>
      <c r="M32" s="5"/>
    </row>
    <row r="33" spans="1:38" ht="16.5" thickBot="1" x14ac:dyDescent="0.3">
      <c r="A33" s="1"/>
      <c r="B33" s="9"/>
      <c r="C33" s="20" t="s">
        <v>109</v>
      </c>
      <c r="D33" s="21" t="s">
        <v>110</v>
      </c>
      <c r="F33" s="165" t="s">
        <v>119</v>
      </c>
      <c r="G33" s="166"/>
      <c r="H33" s="21" t="s">
        <v>110</v>
      </c>
      <c r="I33" s="22"/>
      <c r="J33" s="165" t="s">
        <v>118</v>
      </c>
      <c r="K33" s="166"/>
      <c r="L33" s="21" t="s">
        <v>110</v>
      </c>
      <c r="M33" s="5"/>
    </row>
    <row r="34" spans="1:38" ht="16.5" thickBot="1" x14ac:dyDescent="0.3">
      <c r="A34" s="1"/>
      <c r="B34" s="9"/>
      <c r="C34" s="23" t="s">
        <v>97</v>
      </c>
      <c r="D34" s="24">
        <f>AO67</f>
        <v>0.15645539906103287</v>
      </c>
      <c r="F34" s="167" t="s">
        <v>97</v>
      </c>
      <c r="G34" s="168"/>
      <c r="H34" s="25">
        <f>AO59</f>
        <v>0.18552540013917884</v>
      </c>
      <c r="I34" s="26"/>
      <c r="J34" s="167" t="s">
        <v>97</v>
      </c>
      <c r="K34" s="168"/>
      <c r="L34" s="24">
        <f>AT59</f>
        <v>0.16201762382254634</v>
      </c>
      <c r="M34" s="5"/>
    </row>
    <row r="35" spans="1:38" ht="15.75" x14ac:dyDescent="0.25">
      <c r="A35" s="1"/>
      <c r="B35" s="9"/>
      <c r="C35" s="27" t="s">
        <v>98</v>
      </c>
      <c r="D35" s="24">
        <f>AO68</f>
        <v>0.10957665433621044</v>
      </c>
      <c r="F35" s="169" t="s">
        <v>98</v>
      </c>
      <c r="G35" s="170"/>
      <c r="H35" s="25">
        <f>AO60</f>
        <v>0.12944889536295218</v>
      </c>
      <c r="I35" s="26"/>
      <c r="J35" s="169" t="s">
        <v>98</v>
      </c>
      <c r="K35" s="170"/>
      <c r="L35" s="24">
        <f t="shared" ref="L35:L38" si="2">AT60</f>
        <v>0.11356762513312034</v>
      </c>
      <c r="M35" s="5"/>
      <c r="U35" s="177" t="s">
        <v>83</v>
      </c>
      <c r="V35" s="178"/>
      <c r="W35" s="178"/>
      <c r="X35" s="178"/>
      <c r="Y35" s="178"/>
      <c r="Z35" s="179"/>
    </row>
    <row r="36" spans="1:38" ht="16.5" thickBot="1" x14ac:dyDescent="0.3">
      <c r="A36" s="1"/>
      <c r="B36" s="9"/>
      <c r="C36" s="27" t="s">
        <v>99</v>
      </c>
      <c r="D36" s="24">
        <f>AO69</f>
        <v>7.1102813708494472E-2</v>
      </c>
      <c r="F36" s="169" t="s">
        <v>99</v>
      </c>
      <c r="G36" s="170"/>
      <c r="H36" s="25">
        <f>AO61</f>
        <v>8.2769326296181306E-2</v>
      </c>
      <c r="I36" s="26"/>
      <c r="J36" s="169" t="s">
        <v>99</v>
      </c>
      <c r="K36" s="170"/>
      <c r="L36" s="24">
        <f t="shared" si="2"/>
        <v>7.3362685745734735E-2</v>
      </c>
      <c r="M36" s="5"/>
      <c r="U36" s="180"/>
      <c r="V36" s="181"/>
      <c r="W36" s="181"/>
      <c r="X36" s="181"/>
      <c r="Y36" s="181"/>
      <c r="Z36" s="182"/>
    </row>
    <row r="37" spans="1:38" ht="15.75" x14ac:dyDescent="0.25">
      <c r="A37" s="1"/>
      <c r="B37" s="4"/>
      <c r="C37" s="27" t="s">
        <v>100</v>
      </c>
      <c r="D37" s="24">
        <f>AO70</f>
        <v>5.3266733266733271E-2</v>
      </c>
      <c r="F37" s="169" t="s">
        <v>100</v>
      </c>
      <c r="G37" s="170"/>
      <c r="H37" s="25">
        <f>AO62</f>
        <v>6.1372007366482503E-2</v>
      </c>
      <c r="I37" s="26"/>
      <c r="J37" s="169" t="s">
        <v>100</v>
      </c>
      <c r="K37" s="170"/>
      <c r="L37" s="24">
        <f t="shared" si="2"/>
        <v>5.476019307795009E-2</v>
      </c>
      <c r="M37" s="5"/>
    </row>
    <row r="38" spans="1:38" ht="15.75" x14ac:dyDescent="0.25">
      <c r="A38" s="1"/>
      <c r="B38" s="4"/>
      <c r="C38" s="28" t="s">
        <v>101</v>
      </c>
      <c r="D38" s="29">
        <f>AO71</f>
        <v>4.1391088340319827E-2</v>
      </c>
      <c r="F38" s="171" t="s">
        <v>101</v>
      </c>
      <c r="G38" s="172"/>
      <c r="H38" s="30">
        <f>AO63</f>
        <v>4.7361875999289399E-2</v>
      </c>
      <c r="I38" s="26"/>
      <c r="J38" s="171" t="s">
        <v>101</v>
      </c>
      <c r="K38" s="172"/>
      <c r="L38" s="29">
        <f t="shared" si="2"/>
        <v>4.2472518719133344E-2</v>
      </c>
      <c r="M38" s="5"/>
    </row>
    <row r="39" spans="1:38" ht="16.5" thickBot="1" x14ac:dyDescent="0.3">
      <c r="A39" s="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  <c r="AL39" s="2" t="s">
        <v>102</v>
      </c>
    </row>
    <row r="40" spans="1:38" ht="17.25" thickTop="1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38" ht="15.75" hidden="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38" ht="15.75" hidden="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38" ht="15.75" hidden="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38" ht="16.5" hidden="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38" ht="16.5" hidden="1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38" ht="16.5" hidden="1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8" ht="16.5" hidden="1" thickBot="1" x14ac:dyDescent="0.3">
      <c r="A47" s="1"/>
      <c r="J47" s="1"/>
      <c r="K47" s="1"/>
      <c r="L47" s="1"/>
    </row>
    <row r="48" spans="1:38" ht="16.5" hidden="1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46" ht="16.5" hidden="1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46" ht="15.75" hidden="1" thickBot="1" x14ac:dyDescent="0.3">
      <c r="G50" s="19"/>
    </row>
    <row r="51" spans="1:46" ht="15.75" hidden="1" thickBot="1" x14ac:dyDescent="0.3">
      <c r="G51" s="19"/>
    </row>
    <row r="52" spans="1:46" ht="15.75" hidden="1" thickBot="1" x14ac:dyDescent="0.3"/>
    <row r="53" spans="1:46" ht="15.75" hidden="1" thickBot="1" x14ac:dyDescent="0.3"/>
    <row r="54" spans="1:46" ht="15.75" hidden="1" thickBot="1" x14ac:dyDescent="0.3"/>
    <row r="55" spans="1:46" ht="15.75" hidden="1" thickBot="1" x14ac:dyDescent="0.3"/>
    <row r="56" spans="1:46" ht="15.75" hidden="1" thickBot="1" x14ac:dyDescent="0.3">
      <c r="N56" s="2" t="s">
        <v>81</v>
      </c>
    </row>
    <row r="57" spans="1:46" ht="19.5" thickBot="1" x14ac:dyDescent="0.35">
      <c r="R57" s="184" t="s">
        <v>10</v>
      </c>
      <c r="S57" s="184"/>
      <c r="U57" s="185" t="s">
        <v>6</v>
      </c>
      <c r="V57" s="185"/>
      <c r="W57" s="185"/>
      <c r="X57" s="2" t="s">
        <v>8</v>
      </c>
      <c r="Y57" s="2" t="s">
        <v>9</v>
      </c>
      <c r="AF57" s="106" t="s">
        <v>103</v>
      </c>
      <c r="AG57" s="107"/>
      <c r="AH57" s="107"/>
      <c r="AI57" s="108"/>
      <c r="AL57" s="106" t="s">
        <v>106</v>
      </c>
      <c r="AM57" s="107"/>
      <c r="AN57" s="107"/>
      <c r="AO57" s="108"/>
      <c r="AQ57" s="106" t="s">
        <v>120</v>
      </c>
      <c r="AR57" s="107"/>
      <c r="AS57" s="107"/>
      <c r="AT57" s="108"/>
    </row>
    <row r="58" spans="1:46" ht="17.25" x14ac:dyDescent="0.25">
      <c r="N58" s="103" t="s">
        <v>0</v>
      </c>
      <c r="O58" s="103" t="s">
        <v>1</v>
      </c>
      <c r="P58" s="103" t="s">
        <v>3</v>
      </c>
      <c r="R58" s="104" t="s">
        <v>19</v>
      </c>
      <c r="S58" s="104" t="s">
        <v>20</v>
      </c>
      <c r="U58" s="103" t="s">
        <v>4</v>
      </c>
      <c r="V58" s="103" t="s">
        <v>7</v>
      </c>
      <c r="W58" s="103" t="s">
        <v>5</v>
      </c>
      <c r="Z58" s="2" t="s">
        <v>16</v>
      </c>
      <c r="AF58" s="38"/>
      <c r="AG58" s="39" t="s">
        <v>104</v>
      </c>
      <c r="AH58" s="40" t="s">
        <v>105</v>
      </c>
      <c r="AI58" s="41"/>
      <c r="AL58" s="42"/>
      <c r="AM58" s="43">
        <v>1</v>
      </c>
      <c r="AN58" s="43">
        <v>0.26</v>
      </c>
      <c r="AO58" s="44" t="s">
        <v>111</v>
      </c>
      <c r="AQ58" s="42"/>
      <c r="AR58" s="43">
        <v>1</v>
      </c>
      <c r="AS58" s="43">
        <v>0.26</v>
      </c>
      <c r="AT58" s="44" t="s">
        <v>111</v>
      </c>
    </row>
    <row r="59" spans="1:46" x14ac:dyDescent="0.25">
      <c r="N59" s="2" t="str">
        <f t="shared" ref="N59:P73" si="3">Q4</f>
        <v>LCC</v>
      </c>
      <c r="O59" s="2" t="str">
        <f t="shared" si="3"/>
        <v>L138</v>
      </c>
      <c r="P59" s="2">
        <f t="shared" si="3"/>
        <v>15</v>
      </c>
      <c r="R59" s="2">
        <f t="shared" ref="R59:R73" si="4">AC4</f>
        <v>0.77</v>
      </c>
      <c r="S59" s="2">
        <f t="shared" ref="S59:S73" si="5">-AD4</f>
        <v>0</v>
      </c>
      <c r="U59" s="2">
        <f t="shared" ref="U59:U70" si="6">U60+R59</f>
        <v>10.589999999999998</v>
      </c>
      <c r="V59" s="2">
        <f t="shared" ref="V59:V61" si="7">-(W59+U59)</f>
        <v>1.4900000000000002</v>
      </c>
      <c r="W59" s="2">
        <f t="shared" ref="W59:W70" si="8">S59+W60</f>
        <v>-12.079999999999998</v>
      </c>
      <c r="Z59" s="2" t="s">
        <v>17</v>
      </c>
      <c r="AF59" s="48" t="s">
        <v>37</v>
      </c>
      <c r="AG59" s="2">
        <v>211600</v>
      </c>
      <c r="AH59" s="2">
        <v>0.47539999999999999</v>
      </c>
      <c r="AI59" s="41"/>
      <c r="AL59" s="49" t="s">
        <v>97</v>
      </c>
      <c r="AM59" s="2">
        <v>2.8740000000000001</v>
      </c>
      <c r="AN59" s="50">
        <f>0.26*AM59</f>
        <v>0.74724000000000002</v>
      </c>
      <c r="AO59" s="51">
        <f>((IF(AA79=AF67,AH67,(IF(AA79=AF66,AH66,IF(AA79=AF65,AH65,IF(AA79=AF64,AH64,IF(AA79=AF63,AH63,IF(AA79=AF62,AH62,IF(AA79=AF61,AH61,IF(AA79=AF60,AH60,AH59))))))))))*4)/AM59</f>
        <v>0.18552540013917884</v>
      </c>
      <c r="AQ59" s="49" t="s">
        <v>97</v>
      </c>
      <c r="AR59" s="2">
        <v>3.2909999999999999</v>
      </c>
      <c r="AS59" s="50">
        <f>0.26*AR59</f>
        <v>0.85565999999999998</v>
      </c>
      <c r="AT59" s="51">
        <f>((IF(AA79=AF67,AH67,(IF(AA79=AF66,AH66,IF(AA79=AF65,AH65,IF(AA79=AF64,AH64,IF(AA79=AF63,AH63,IF(AA79=AF62,AH62,IF(AA79=AF61,AH61,IF(AA79=AF60,AH60,AH59))))))))))*4)/AR59</f>
        <v>0.16201762382254634</v>
      </c>
    </row>
    <row r="60" spans="1:46" x14ac:dyDescent="0.25">
      <c r="N60" s="2" t="str">
        <f t="shared" si="3"/>
        <v>L138</v>
      </c>
      <c r="O60" s="2" t="str">
        <f t="shared" si="3"/>
        <v>L140</v>
      </c>
      <c r="P60" s="2">
        <f t="shared" si="3"/>
        <v>130</v>
      </c>
      <c r="R60" s="2">
        <f t="shared" si="4"/>
        <v>0</v>
      </c>
      <c r="S60" s="2">
        <f t="shared" si="5"/>
        <v>-0.77</v>
      </c>
      <c r="U60" s="2">
        <f t="shared" si="6"/>
        <v>9.8199999999999985</v>
      </c>
      <c r="V60" s="2">
        <f t="shared" si="7"/>
        <v>2.2599999999999998</v>
      </c>
      <c r="W60" s="2">
        <f t="shared" si="8"/>
        <v>-12.079999999999998</v>
      </c>
      <c r="Z60" s="2" t="s">
        <v>18</v>
      </c>
      <c r="AF60" s="48" t="s">
        <v>36</v>
      </c>
      <c r="AG60" s="2">
        <v>167800</v>
      </c>
      <c r="AH60" s="2">
        <v>0.40720000000000001</v>
      </c>
      <c r="AI60" s="41"/>
      <c r="AL60" s="49" t="s">
        <v>98</v>
      </c>
      <c r="AM60" s="2">
        <v>4.1189999999999998</v>
      </c>
      <c r="AN60" s="50">
        <f t="shared" ref="AN60:AN62" si="9">0.26*AM60</f>
        <v>1.07094</v>
      </c>
      <c r="AO60" s="51">
        <f>((IF(AA79=AF67,AH67,(IF(AA79=AF66,AH66,IF(AA79=AF65,AH65,IF(AA79=AF64,AH64,IF(AA79=AF63,AH63,IF(AA79=AF62,AH62,IF(AA79=AF61,AH61,IF(AA79=AF60,AH60,AH59))))))))))*4)/AM60</f>
        <v>0.12944889536295218</v>
      </c>
      <c r="AQ60" s="49" t="s">
        <v>98</v>
      </c>
      <c r="AR60" s="2">
        <v>4.6950000000000003</v>
      </c>
      <c r="AS60" s="50">
        <f t="shared" ref="AS60:AS62" si="10">0.26*AR60</f>
        <v>1.2207000000000001</v>
      </c>
      <c r="AT60" s="51">
        <f>((IF(AA79=AF67,AH67,(IF(AA79=AF66,AH66,IF(AA79=AF65,AH65,IF(AA79=AF64,AH64,IF(AA79=AF63,AH63,IF(AA79=AF62,AH62,IF(AA79=AF61,AH61,IF(AA79=AF60,AH60,AH59))))))))))*4)/AR60</f>
        <v>0.11356762513312034</v>
      </c>
    </row>
    <row r="61" spans="1:46" x14ac:dyDescent="0.25">
      <c r="N61" s="2" t="str">
        <f t="shared" si="3"/>
        <v>L140</v>
      </c>
      <c r="O61" s="2" t="str">
        <f t="shared" si="3"/>
        <v>L141</v>
      </c>
      <c r="P61" s="2">
        <f t="shared" si="3"/>
        <v>70</v>
      </c>
      <c r="R61" s="2">
        <f t="shared" si="4"/>
        <v>0.77</v>
      </c>
      <c r="S61" s="2">
        <f t="shared" si="5"/>
        <v>0</v>
      </c>
      <c r="T61" s="19"/>
      <c r="U61" s="2">
        <f t="shared" si="6"/>
        <v>9.8199999999999985</v>
      </c>
      <c r="V61" s="2">
        <f t="shared" si="7"/>
        <v>1.4900000000000002</v>
      </c>
      <c r="W61" s="2">
        <f t="shared" si="8"/>
        <v>-11.309999999999999</v>
      </c>
      <c r="AF61" s="48" t="s">
        <v>35</v>
      </c>
      <c r="AG61" s="2">
        <v>133100</v>
      </c>
      <c r="AH61" s="2">
        <v>0.65049999999999997</v>
      </c>
      <c r="AI61" s="41"/>
      <c r="AL61" s="49" t="s">
        <v>99</v>
      </c>
      <c r="AM61" s="2">
        <v>6.4420000000000002</v>
      </c>
      <c r="AN61" s="50">
        <f t="shared" si="9"/>
        <v>1.6749200000000002</v>
      </c>
      <c r="AO61" s="51">
        <f>((IF(AA79=AF67,AH67,(IF(AA79=AF66,AH66,IF(AA79=AF65,AH65,IF(AA79=AF64,AH64,IF(AA79=AF63,AH63,IF(AA79=AF62,AH62,IF(AA79=AF61,AH61,IF(AA79=AF60,AH60,AH59))))))))))*4)/AM61</f>
        <v>8.2769326296181306E-2</v>
      </c>
      <c r="AQ61" s="49" t="s">
        <v>99</v>
      </c>
      <c r="AR61" s="2">
        <v>7.2679999999999998</v>
      </c>
      <c r="AS61" s="50">
        <f t="shared" si="10"/>
        <v>1.88968</v>
      </c>
      <c r="AT61" s="51">
        <f>((IF(AA79=AF67,AH67,(IF(AA79=AF66,AH66,IF(AA79=AF65,AH65,IF(AA79=AF64,AH64,IF(AA79=AF63,AH63,IF(AA79=AF62,AH62,IF(AA79=AF61,AH61,IF(AA79=AF60,AH60,AH59))))))))))*4)/AR61</f>
        <v>7.3362685745734735E-2</v>
      </c>
    </row>
    <row r="62" spans="1:46" x14ac:dyDescent="0.25">
      <c r="N62" s="2" t="str">
        <f t="shared" si="3"/>
        <v>L141</v>
      </c>
      <c r="O62" s="2" t="str">
        <f t="shared" si="3"/>
        <v>L143</v>
      </c>
      <c r="P62" s="2">
        <f t="shared" si="3"/>
        <v>50</v>
      </c>
      <c r="R62" s="2">
        <f t="shared" si="4"/>
        <v>0</v>
      </c>
      <c r="S62" s="2">
        <f t="shared" si="5"/>
        <v>-0.77</v>
      </c>
      <c r="T62" s="19"/>
      <c r="U62" s="2">
        <f t="shared" si="6"/>
        <v>9.0499999999999989</v>
      </c>
      <c r="V62" s="2">
        <f>-(W62+U62)</f>
        <v>2.2599999999999998</v>
      </c>
      <c r="W62" s="2">
        <f t="shared" si="8"/>
        <v>-11.309999999999999</v>
      </c>
      <c r="AF62" s="48" t="s">
        <v>34</v>
      </c>
      <c r="AG62" s="2">
        <v>105600</v>
      </c>
      <c r="AH62" s="2">
        <v>0.3039</v>
      </c>
      <c r="AI62" s="41"/>
      <c r="AL62" s="49" t="s">
        <v>100</v>
      </c>
      <c r="AM62" s="2">
        <v>8.6880000000000006</v>
      </c>
      <c r="AN62" s="50">
        <f t="shared" si="9"/>
        <v>2.2588800000000004</v>
      </c>
      <c r="AO62" s="51">
        <f>((IF(AA79=AF67,AH67,(IF(AA79=AF66,AH66,IF(AA79=AF65,AH65,IF(AA79=AF64,AH64,IF(AA79=AF63,AH63,IF(AA79=AF62,AH62,IF(AA79=AF61,AH61,IF(AA79=AF60,AH60,AH59))))))))))*4)/AM62</f>
        <v>6.1372007366482503E-2</v>
      </c>
      <c r="AQ62" s="49" t="s">
        <v>100</v>
      </c>
      <c r="AR62" s="2">
        <v>9.7370000000000001</v>
      </c>
      <c r="AS62" s="50">
        <f t="shared" si="10"/>
        <v>2.5316200000000002</v>
      </c>
      <c r="AT62" s="51">
        <f>((IF(AA79=AF67,AH67,(IF(AA79=AF66,AH66,IF(AA79=AF65,AH65,IF(AA79=AF64,AH64,IF(AA79=AF63,AH63,IF(AA79=AF62,AH62,IF(AA79=AF61,AH61,IF(AA79=AF60,AH60,AH59))))))))))*4)/AR62</f>
        <v>5.476019307795009E-2</v>
      </c>
    </row>
    <row r="63" spans="1:46" ht="15.75" thickBot="1" x14ac:dyDescent="0.3">
      <c r="N63" s="2" t="str">
        <f t="shared" si="3"/>
        <v>L143</v>
      </c>
      <c r="O63" s="2" t="str">
        <f t="shared" si="3"/>
        <v>L142</v>
      </c>
      <c r="P63" s="2">
        <f t="shared" si="3"/>
        <v>135</v>
      </c>
      <c r="R63" s="2">
        <f t="shared" si="4"/>
        <v>0.77</v>
      </c>
      <c r="S63" s="2">
        <f t="shared" si="5"/>
        <v>0</v>
      </c>
      <c r="T63" s="19"/>
      <c r="U63" s="2">
        <f t="shared" si="6"/>
        <v>9.0499999999999989</v>
      </c>
      <c r="V63" s="2">
        <f t="shared" ref="V63:V64" si="11">-(W63+U63)</f>
        <v>1.4900000000000002</v>
      </c>
      <c r="W63" s="2">
        <f t="shared" si="8"/>
        <v>-10.54</v>
      </c>
      <c r="AF63" s="38" t="s">
        <v>29</v>
      </c>
      <c r="AG63" s="2">
        <v>83690</v>
      </c>
      <c r="AH63" s="2">
        <v>0.26600000000000001</v>
      </c>
      <c r="AI63" s="41"/>
      <c r="AL63" s="53" t="s">
        <v>101</v>
      </c>
      <c r="AM63" s="54">
        <v>11.257999999999999</v>
      </c>
      <c r="AN63" s="55">
        <f>0.26*AM63</f>
        <v>2.9270799999999997</v>
      </c>
      <c r="AO63" s="56">
        <f>((IF(AA79=AF67,AH67,(IF(AA79=AF66,AH66,IF(AA79=AF65,AH65,IF(AA79=AF64,AH64,IF(AA79=AF63,AH63,IF(AA79=AF62,AH62,IF(AA79=AF61,AH61,IF(AA79=AF60,AH60,AH59))))))))))*4)/AM63</f>
        <v>4.7361875999289399E-2</v>
      </c>
      <c r="AQ63" s="53" t="s">
        <v>101</v>
      </c>
      <c r="AR63" s="54">
        <v>12.554</v>
      </c>
      <c r="AS63" s="55">
        <f>0.26*AR63</f>
        <v>3.2640400000000001</v>
      </c>
      <c r="AT63" s="56">
        <f>((IF(AA79=AF67,AH67,(IF(AA79=AF66,AH66,IF(AA79=AF65,AH65,IF(AA79=AF64,AH64,IF(AA79=AF63,AH63,IF(AA79=AF62,AH62,IF(AA79=AF61,AH61,IF(AA79=AF60,AH60,AH59))))))))))*4)/AR63</f>
        <v>4.2472518719133344E-2</v>
      </c>
    </row>
    <row r="64" spans="1:46" ht="15.75" thickBot="1" x14ac:dyDescent="0.3">
      <c r="N64" s="2" t="str">
        <f t="shared" si="3"/>
        <v>L142</v>
      </c>
      <c r="O64" s="2" t="str">
        <f t="shared" si="3"/>
        <v>JW</v>
      </c>
      <c r="P64" s="2">
        <f t="shared" si="3"/>
        <v>80</v>
      </c>
      <c r="R64" s="2">
        <f t="shared" si="4"/>
        <v>2.2599999999999998</v>
      </c>
      <c r="S64" s="2">
        <f t="shared" si="5"/>
        <v>-2.2599999999999998</v>
      </c>
      <c r="T64" s="19"/>
      <c r="U64" s="2">
        <f t="shared" si="6"/>
        <v>8.2799999999999994</v>
      </c>
      <c r="V64" s="2">
        <f t="shared" si="11"/>
        <v>2.2599999999999998</v>
      </c>
      <c r="W64" s="2">
        <f t="shared" si="8"/>
        <v>-10.54</v>
      </c>
      <c r="AF64" s="38" t="s">
        <v>30</v>
      </c>
      <c r="AG64" s="2">
        <v>66360</v>
      </c>
      <c r="AH64" s="2">
        <v>0.17499999999999999</v>
      </c>
      <c r="AI64" s="41"/>
    </row>
    <row r="65" spans="14:41" ht="18" thickBot="1" x14ac:dyDescent="0.3">
      <c r="N65" s="2" t="str">
        <f t="shared" si="3"/>
        <v>JW</v>
      </c>
      <c r="O65" s="2" t="str">
        <f t="shared" si="3"/>
        <v>JW2</v>
      </c>
      <c r="P65" s="2">
        <f t="shared" si="3"/>
        <v>100</v>
      </c>
      <c r="R65" s="2">
        <f t="shared" si="4"/>
        <v>1.5</v>
      </c>
      <c r="S65" s="2">
        <f t="shared" si="5"/>
        <v>-1.5</v>
      </c>
      <c r="T65" s="19"/>
      <c r="U65" s="2">
        <f t="shared" si="6"/>
        <v>6.02</v>
      </c>
      <c r="V65" s="2">
        <f>-(W65+U65)</f>
        <v>2.2599999999999998</v>
      </c>
      <c r="W65" s="2">
        <f t="shared" si="8"/>
        <v>-8.2799999999999994</v>
      </c>
      <c r="AF65" s="38" t="s">
        <v>31</v>
      </c>
      <c r="AG65" s="2">
        <v>41740</v>
      </c>
      <c r="AH65" s="2">
        <v>0.1333</v>
      </c>
      <c r="AI65" s="41"/>
      <c r="AL65" s="106" t="s">
        <v>107</v>
      </c>
      <c r="AM65" s="107"/>
      <c r="AN65" s="107"/>
      <c r="AO65" s="108"/>
    </row>
    <row r="66" spans="14:41" x14ac:dyDescent="0.25">
      <c r="N66" s="2" t="str">
        <f t="shared" si="3"/>
        <v>JW2</v>
      </c>
      <c r="O66" s="2" t="str">
        <f t="shared" si="3"/>
        <v>L110</v>
      </c>
      <c r="P66" s="2">
        <f t="shared" si="3"/>
        <v>70</v>
      </c>
      <c r="R66" s="2">
        <f t="shared" si="4"/>
        <v>0</v>
      </c>
      <c r="S66" s="2">
        <f t="shared" si="5"/>
        <v>-2.2599999999999998</v>
      </c>
      <c r="T66" s="19"/>
      <c r="U66" s="2">
        <f t="shared" si="6"/>
        <v>4.5199999999999996</v>
      </c>
      <c r="V66" s="2">
        <f t="shared" ref="V66:V73" si="12">-(W66+U66)</f>
        <v>2.2599999999999998</v>
      </c>
      <c r="W66" s="2">
        <f t="shared" si="8"/>
        <v>-6.7799999999999994</v>
      </c>
      <c r="AF66" s="38" t="s">
        <v>32</v>
      </c>
      <c r="AG66" s="2">
        <v>26240</v>
      </c>
      <c r="AH66" s="2">
        <v>0.1041</v>
      </c>
      <c r="AI66" s="41"/>
      <c r="AL66" s="42"/>
      <c r="AM66" s="43">
        <v>1</v>
      </c>
      <c r="AN66" s="43">
        <v>0.26</v>
      </c>
      <c r="AO66" s="44" t="s">
        <v>111</v>
      </c>
    </row>
    <row r="67" spans="14:41" ht="15.75" thickBot="1" x14ac:dyDescent="0.3">
      <c r="N67" s="2" t="str">
        <f t="shared" si="3"/>
        <v>L110</v>
      </c>
      <c r="O67" s="2" t="str">
        <f t="shared" si="3"/>
        <v>L109</v>
      </c>
      <c r="P67" s="2">
        <f t="shared" si="3"/>
        <v>215</v>
      </c>
      <c r="R67" s="2">
        <f t="shared" si="4"/>
        <v>2.2599999999999998</v>
      </c>
      <c r="S67" s="2">
        <f t="shared" si="5"/>
        <v>0</v>
      </c>
      <c r="T67" s="19"/>
      <c r="U67" s="2">
        <f t="shared" si="6"/>
        <v>4.5199999999999996</v>
      </c>
      <c r="V67" s="2">
        <f t="shared" si="12"/>
        <v>0</v>
      </c>
      <c r="W67" s="2">
        <f t="shared" si="8"/>
        <v>-4.5199999999999996</v>
      </c>
      <c r="AF67" s="58" t="s">
        <v>33</v>
      </c>
      <c r="AG67" s="54">
        <v>16510</v>
      </c>
      <c r="AH67" s="54">
        <v>8.3500000000000005E-2</v>
      </c>
      <c r="AI67" s="59"/>
      <c r="AL67" s="49" t="s">
        <v>97</v>
      </c>
      <c r="AM67" s="2">
        <v>3.4079999999999999</v>
      </c>
      <c r="AN67" s="50">
        <f>AM67*0.26</f>
        <v>0.88607999999999998</v>
      </c>
      <c r="AO67" s="51">
        <f>((IF(AA79=AF67,AH67,(IF(AA79=AF66,AH66,IF(AA79=AF65,AH65,IF(AA79=AF64,AH64,IF(AA79=AF63,AH63,IF(AA79=AF62,AH62,IF(AA79=AF61,AH61,IF(AA79=AF60,AH60,AH59))))))))))*4)/AM67</f>
        <v>0.15645539906103287</v>
      </c>
    </row>
    <row r="68" spans="14:41" x14ac:dyDescent="0.25">
      <c r="N68" s="2" t="str">
        <f t="shared" si="3"/>
        <v>L109</v>
      </c>
      <c r="O68" s="2" t="str">
        <f t="shared" si="3"/>
        <v>L105</v>
      </c>
      <c r="P68" s="2">
        <f t="shared" si="3"/>
        <v>230</v>
      </c>
      <c r="R68" s="2">
        <f t="shared" si="4"/>
        <v>0</v>
      </c>
      <c r="S68" s="2">
        <f t="shared" si="5"/>
        <v>-2.2599999999999998</v>
      </c>
      <c r="T68" s="19"/>
      <c r="U68" s="2">
        <f t="shared" si="6"/>
        <v>2.2599999999999998</v>
      </c>
      <c r="V68" s="2">
        <f t="shared" si="12"/>
        <v>2.2599999999999998</v>
      </c>
      <c r="W68" s="2">
        <f t="shared" si="8"/>
        <v>-4.5199999999999996</v>
      </c>
      <c r="AL68" s="49" t="s">
        <v>98</v>
      </c>
      <c r="AM68" s="2">
        <v>4.8659999999999997</v>
      </c>
      <c r="AN68" s="50">
        <f t="shared" ref="AN68:AN71" si="13">AM68*0.26</f>
        <v>1.2651600000000001</v>
      </c>
      <c r="AO68" s="51">
        <f>((IF(AA79=AF67,AH67,(IF(AA79=AF66,AH66,IF(AA79=AF65,AH65,IF(AA79=AF64,AH64,IF(AA79=AF63,AH63,IF(AA79=AF62,AH62,IF(AA79=AF61,AH61,IF(AA79=AF60,AH60,AH59))))))))))*4)/AM68</f>
        <v>0.10957665433621044</v>
      </c>
    </row>
    <row r="69" spans="14:41" x14ac:dyDescent="0.25">
      <c r="N69" s="2" t="str">
        <f t="shared" si="3"/>
        <v>L105</v>
      </c>
      <c r="O69" s="2" t="str">
        <f t="shared" si="3"/>
        <v>L104</v>
      </c>
      <c r="P69" s="2">
        <f t="shared" si="3"/>
        <v>235</v>
      </c>
      <c r="R69" s="2">
        <f t="shared" si="4"/>
        <v>2.2599999999999998</v>
      </c>
      <c r="S69" s="2">
        <f t="shared" si="5"/>
        <v>0</v>
      </c>
      <c r="T69" s="19"/>
      <c r="U69" s="2">
        <f t="shared" si="6"/>
        <v>2.2599999999999998</v>
      </c>
      <c r="V69" s="2">
        <f t="shared" si="12"/>
        <v>0</v>
      </c>
      <c r="W69" s="2">
        <f t="shared" si="8"/>
        <v>-2.2599999999999998</v>
      </c>
      <c r="AL69" s="49" t="s">
        <v>99</v>
      </c>
      <c r="AM69" s="2">
        <v>7.4989999999999997</v>
      </c>
      <c r="AN69" s="50">
        <f t="shared" si="13"/>
        <v>1.94974</v>
      </c>
      <c r="AO69" s="51">
        <f>((IF(AA79=AF67,AH67,(IF(AA79=AF66,AH66,IF(AA79=AF65,AH65,IF(AA79=AF64,AH64,IF(AA79=AF63,AH63,IF(AA79=AF62,AH62,IF(AA79=AF61,AH61,IF(AA79=AF60,AH60,AH59))))))))))*4)/AM69</f>
        <v>7.1102813708494472E-2</v>
      </c>
    </row>
    <row r="70" spans="14:41" x14ac:dyDescent="0.25">
      <c r="N70" s="2" t="str">
        <f t="shared" si="3"/>
        <v>L104</v>
      </c>
      <c r="O70" s="2" t="str">
        <f t="shared" si="3"/>
        <v>L103</v>
      </c>
      <c r="P70" s="2">
        <f t="shared" si="3"/>
        <v>250</v>
      </c>
      <c r="R70" s="2">
        <f t="shared" si="4"/>
        <v>0</v>
      </c>
      <c r="S70" s="2">
        <f t="shared" si="5"/>
        <v>-2.2599999999999998</v>
      </c>
      <c r="T70" s="19"/>
      <c r="U70" s="2">
        <f t="shared" si="6"/>
        <v>0</v>
      </c>
      <c r="V70" s="2">
        <f t="shared" si="12"/>
        <v>2.2599999999999998</v>
      </c>
      <c r="W70" s="2">
        <f t="shared" si="8"/>
        <v>-2.2599999999999998</v>
      </c>
      <c r="AL70" s="49" t="s">
        <v>100</v>
      </c>
      <c r="AM70" s="2">
        <v>10.01</v>
      </c>
      <c r="AN70" s="50">
        <f t="shared" si="13"/>
        <v>2.6026000000000002</v>
      </c>
      <c r="AO70" s="51">
        <f>((IF(AA79=AF67,AH67,(IF(AA79=AF66,AH66,IF(AA79=AF65,AH65,IF(AA79=AF64,AH64,IF(AA79=AF63,AH63,IF(AA79=AF62,AH62,IF(AA79=AF61,AH61,IF(AA79=AF60,AH60,AH59))))))))))*4)/AM70</f>
        <v>5.3266733266733271E-2</v>
      </c>
    </row>
    <row r="71" spans="14:41" ht="15.75" thickBot="1" x14ac:dyDescent="0.3">
      <c r="N71" s="2" t="str">
        <f t="shared" si="3"/>
        <v/>
      </c>
      <c r="O71" s="2">
        <f t="shared" si="3"/>
        <v>0</v>
      </c>
      <c r="P71" s="2">
        <f t="shared" si="3"/>
        <v>0</v>
      </c>
      <c r="R71" s="2">
        <f t="shared" si="4"/>
        <v>0</v>
      </c>
      <c r="S71" s="2">
        <f t="shared" si="5"/>
        <v>0</v>
      </c>
      <c r="T71" s="19"/>
      <c r="U71" s="2">
        <f>U72+R71</f>
        <v>0</v>
      </c>
      <c r="V71" s="2">
        <f t="shared" si="12"/>
        <v>0</v>
      </c>
      <c r="W71" s="2">
        <f>S71+W72</f>
        <v>0</v>
      </c>
      <c r="AL71" s="53" t="s">
        <v>101</v>
      </c>
      <c r="AM71" s="54">
        <v>12.882</v>
      </c>
      <c r="AN71" s="55">
        <f t="shared" si="13"/>
        <v>3.3493200000000001</v>
      </c>
      <c r="AO71" s="56">
        <f>((IF(AA79=AF67,AH67,(IF(AA79=AF66,AH66,IF(AA79=AF65,AH65,IF(AA79=AF64,AH64,IF(AA79=AF63,AH63,IF(AA79=AF62,AH62,IF(AA79=AF61,AH61,IF(AA79=AF60,AH60,AH59))))))))))*4)/AM71</f>
        <v>4.1391088340319827E-2</v>
      </c>
    </row>
    <row r="72" spans="14:41" x14ac:dyDescent="0.25">
      <c r="N72" s="2" t="str">
        <f t="shared" si="3"/>
        <v/>
      </c>
      <c r="O72" s="2">
        <f t="shared" si="3"/>
        <v>0</v>
      </c>
      <c r="P72" s="2">
        <f t="shared" si="3"/>
        <v>0</v>
      </c>
      <c r="R72" s="2">
        <f t="shared" si="4"/>
        <v>0</v>
      </c>
      <c r="S72" s="2">
        <f t="shared" si="5"/>
        <v>0</v>
      </c>
      <c r="T72" s="19"/>
      <c r="U72" s="2">
        <f>U73+R72</f>
        <v>0</v>
      </c>
      <c r="V72" s="2">
        <f t="shared" si="12"/>
        <v>0</v>
      </c>
      <c r="W72" s="2">
        <f>S72+W73</f>
        <v>0</v>
      </c>
    </row>
    <row r="73" spans="14:41" x14ac:dyDescent="0.25">
      <c r="N73" s="2" t="str">
        <f t="shared" si="3"/>
        <v/>
      </c>
      <c r="O73" s="2">
        <f t="shared" si="3"/>
        <v>0</v>
      </c>
      <c r="P73" s="2">
        <f t="shared" si="3"/>
        <v>0</v>
      </c>
      <c r="R73" s="2">
        <f t="shared" si="4"/>
        <v>0</v>
      </c>
      <c r="S73" s="2">
        <f t="shared" si="5"/>
        <v>0</v>
      </c>
      <c r="T73" s="19"/>
      <c r="U73" s="2">
        <f>R73</f>
        <v>0</v>
      </c>
      <c r="V73" s="2">
        <f t="shared" si="12"/>
        <v>0</v>
      </c>
      <c r="W73" s="2">
        <f>S73</f>
        <v>0</v>
      </c>
    </row>
    <row r="74" spans="14:41" ht="15.75" thickBot="1" x14ac:dyDescent="0.3">
      <c r="T74" s="19"/>
    </row>
    <row r="75" spans="14:41" ht="21.75" thickBot="1" x14ac:dyDescent="0.4">
      <c r="O75" s="157" t="s">
        <v>11</v>
      </c>
      <c r="P75" s="158"/>
      <c r="Q75" s="159"/>
      <c r="T75" s="160" t="s">
        <v>22</v>
      </c>
      <c r="U75" s="161"/>
      <c r="V75" s="162"/>
      <c r="X75" s="160" t="s">
        <v>38</v>
      </c>
      <c r="Y75" s="161"/>
      <c r="Z75" s="161"/>
      <c r="AA75" s="162"/>
    </row>
    <row r="77" spans="14:41" ht="19.5" thickBot="1" x14ac:dyDescent="0.35">
      <c r="O77" s="105" t="s">
        <v>12</v>
      </c>
      <c r="P77" s="19"/>
      <c r="Q77" s="105" t="s">
        <v>13</v>
      </c>
      <c r="T77" s="163" t="s">
        <v>23</v>
      </c>
      <c r="U77" s="163"/>
      <c r="V77" s="34">
        <f>IF(O94&gt;Q94,O94,Q94)</f>
        <v>12169.4</v>
      </c>
      <c r="X77" s="183" t="s">
        <v>27</v>
      </c>
      <c r="Y77" s="183"/>
      <c r="Z77" s="183"/>
      <c r="AA77" s="60">
        <f>(($V$79*V77*(1+V85))/(V81*V83))</f>
        <v>28780.631000000005</v>
      </c>
      <c r="AC77" s="163" t="s">
        <v>40</v>
      </c>
      <c r="AD77" s="163"/>
      <c r="AE77" s="163"/>
      <c r="AF77" s="163"/>
      <c r="AG77" s="2">
        <f>V83*V81</f>
        <v>6</v>
      </c>
    </row>
    <row r="78" spans="14:41" x14ac:dyDescent="0.25">
      <c r="O78" s="2">
        <f>IF(U59=0,0,P59*(U59-V59))</f>
        <v>136.49999999999997</v>
      </c>
      <c r="Q78" s="2">
        <f>IF(W59=0,0,P59*IF(V59&lt;0,(ABS(W59)-(ABS(V59))),(ABS(W59)+(ABS(V59)))))</f>
        <v>203.54999999999998</v>
      </c>
    </row>
    <row r="79" spans="14:41" ht="15.75" x14ac:dyDescent="0.25">
      <c r="O79" s="2">
        <f t="shared" ref="O79:O92" si="14">IF(U60=0,0,P60*(U60-V60))</f>
        <v>982.79999999999984</v>
      </c>
      <c r="Q79" s="2">
        <f t="shared" ref="Q79:Q92" si="15">IF(W60=0,0,P60*IF(V60&lt;0,(ABS(W60)-(ABS(V60))),(ABS(W60)+(ABS(V60)))))</f>
        <v>1864.1999999999998</v>
      </c>
      <c r="T79" s="163" t="s">
        <v>24</v>
      </c>
      <c r="U79" s="163"/>
      <c r="V79" s="2">
        <v>12.9</v>
      </c>
      <c r="X79" s="183" t="s">
        <v>28</v>
      </c>
      <c r="Y79" s="183"/>
      <c r="Z79" s="183"/>
      <c r="AA79" s="61" t="str">
        <f>IF(AA77&lt;AG67,AF67,(IF(AA77&lt;AG66,AF66,IF(AA77&lt;AG65,AF65,IF(AA77&lt;AG64,AF64,IF(AA77&lt;AG63,AF63,IF(AA77&lt;AG62,AF62,IF(AA77&lt;AG61,AF61,AF60))))))))</f>
        <v>#4</v>
      </c>
      <c r="AC79" s="163" t="s">
        <v>39</v>
      </c>
      <c r="AD79" s="163"/>
      <c r="AE79" s="163"/>
      <c r="AF79" s="163"/>
      <c r="AG79" s="62">
        <f>(AA77/IF(AA79=AF67,AG67,(IF(AA79=AF66,AG66,IF(AA79=AF65,AG65,IF(AA79=AF64,AG64,IF(AA79=AF63,AG63,IF(AA79=AF62,AG62,IF(AA79=AF61,AG61,IF(AA79=AF60,AG60,AG59))))))))))*AG77</f>
        <v>4.1371295160517496</v>
      </c>
      <c r="AJ79" s="34" t="s">
        <v>96</v>
      </c>
      <c r="AK79" s="63">
        <f>AG79/V83</f>
        <v>3.4476079300431249E-2</v>
      </c>
    </row>
    <row r="80" spans="14:41" x14ac:dyDescent="0.25">
      <c r="O80" s="2">
        <f t="shared" si="14"/>
        <v>583.09999999999991</v>
      </c>
      <c r="Q80" s="2">
        <f t="shared" si="15"/>
        <v>895.99999999999989</v>
      </c>
    </row>
    <row r="81" spans="14:33" x14ac:dyDescent="0.25">
      <c r="O81" s="2">
        <f t="shared" si="14"/>
        <v>339.49999999999994</v>
      </c>
      <c r="Q81" s="2">
        <f t="shared" si="15"/>
        <v>678.49999999999989</v>
      </c>
      <c r="S81" s="163" t="s">
        <v>25</v>
      </c>
      <c r="T81" s="163"/>
      <c r="U81" s="163"/>
      <c r="V81" s="65">
        <v>0.05</v>
      </c>
      <c r="AA81" s="163" t="s">
        <v>66</v>
      </c>
      <c r="AB81" s="163"/>
      <c r="AC81" s="163"/>
      <c r="AD81" s="163"/>
      <c r="AE81" s="163"/>
      <c r="AF81" s="163"/>
      <c r="AG81" s="63">
        <f>AG79/AG77</f>
        <v>0.6895215860086249</v>
      </c>
    </row>
    <row r="82" spans="14:33" x14ac:dyDescent="0.25">
      <c r="O82" s="2">
        <f t="shared" si="14"/>
        <v>1020.5999999999998</v>
      </c>
      <c r="Q82" s="2">
        <f t="shared" si="15"/>
        <v>1624.05</v>
      </c>
    </row>
    <row r="83" spans="14:33" x14ac:dyDescent="0.25">
      <c r="O83" s="2">
        <f t="shared" si="14"/>
        <v>481.59999999999997</v>
      </c>
      <c r="Q83" s="2">
        <f t="shared" si="15"/>
        <v>1023.9999999999999</v>
      </c>
      <c r="T83" s="163" t="s">
        <v>26</v>
      </c>
      <c r="U83" s="163"/>
      <c r="V83" s="2">
        <f>W10</f>
        <v>120</v>
      </c>
    </row>
    <row r="84" spans="14:33" x14ac:dyDescent="0.25">
      <c r="O84" s="2">
        <f t="shared" si="14"/>
        <v>376</v>
      </c>
      <c r="Q84" s="2">
        <f t="shared" si="15"/>
        <v>1054</v>
      </c>
    </row>
    <row r="85" spans="14:33" x14ac:dyDescent="0.25">
      <c r="O85" s="2">
        <f t="shared" si="14"/>
        <v>158.19999999999999</v>
      </c>
      <c r="Q85" s="2">
        <f t="shared" si="15"/>
        <v>632.79999999999995</v>
      </c>
      <c r="T85" s="163" t="s">
        <v>158</v>
      </c>
      <c r="U85" s="163"/>
      <c r="V85" s="65">
        <v>0.1</v>
      </c>
    </row>
    <row r="86" spans="14:33" x14ac:dyDescent="0.25">
      <c r="O86" s="2">
        <f t="shared" si="14"/>
        <v>971.8</v>
      </c>
      <c r="Q86" s="2">
        <f t="shared" si="15"/>
        <v>971.8</v>
      </c>
    </row>
    <row r="87" spans="14:33" x14ac:dyDescent="0.25">
      <c r="O87" s="2">
        <f t="shared" si="14"/>
        <v>0</v>
      </c>
      <c r="Q87" s="2">
        <f t="shared" si="15"/>
        <v>1559.3999999999999</v>
      </c>
    </row>
    <row r="88" spans="14:33" x14ac:dyDescent="0.25">
      <c r="O88" s="2">
        <f t="shared" si="14"/>
        <v>531.09999999999991</v>
      </c>
      <c r="Q88" s="2">
        <f t="shared" si="15"/>
        <v>531.09999999999991</v>
      </c>
    </row>
    <row r="89" spans="14:33" x14ac:dyDescent="0.25">
      <c r="O89" s="2">
        <f t="shared" si="14"/>
        <v>0</v>
      </c>
      <c r="Q89" s="2">
        <f t="shared" si="15"/>
        <v>1130</v>
      </c>
    </row>
    <row r="90" spans="14:33" x14ac:dyDescent="0.25">
      <c r="O90" s="2">
        <f t="shared" si="14"/>
        <v>0</v>
      </c>
      <c r="Q90" s="2">
        <f>IF(W71=0,0,P71*IF(V71&lt;0,(ABS(W71)-(ABS(V71))),(ABS(W71)+(ABS(V71)))))</f>
        <v>0</v>
      </c>
    </row>
    <row r="91" spans="14:33" x14ac:dyDescent="0.25">
      <c r="O91" s="2">
        <f t="shared" si="14"/>
        <v>0</v>
      </c>
      <c r="Q91" s="2">
        <f t="shared" si="15"/>
        <v>0</v>
      </c>
    </row>
    <row r="92" spans="14:33" x14ac:dyDescent="0.25">
      <c r="O92" s="2">
        <f t="shared" si="14"/>
        <v>0</v>
      </c>
      <c r="Q92" s="2">
        <f t="shared" si="15"/>
        <v>0</v>
      </c>
      <c r="S92" s="66"/>
      <c r="U92" s="66"/>
    </row>
    <row r="93" spans="14:33" x14ac:dyDescent="0.25">
      <c r="O93" s="66" t="s">
        <v>15</v>
      </c>
      <c r="Q93" s="66" t="s">
        <v>14</v>
      </c>
    </row>
    <row r="94" spans="14:33" x14ac:dyDescent="0.25">
      <c r="N94" s="104" t="s">
        <v>21</v>
      </c>
      <c r="O94" s="2">
        <f>SUM(O78:O89)</f>
        <v>5581.1999999999989</v>
      </c>
      <c r="P94" s="104" t="s">
        <v>21</v>
      </c>
      <c r="Q94" s="2">
        <f>SUM(Q78:Q89)</f>
        <v>12169.4</v>
      </c>
    </row>
  </sheetData>
  <sheetProtection sheet="1" objects="1" scenarios="1"/>
  <mergeCells count="53">
    <mergeCell ref="B1:M1"/>
    <mergeCell ref="P1:U2"/>
    <mergeCell ref="Y1:AG2"/>
    <mergeCell ref="E2:F2"/>
    <mergeCell ref="B3:C3"/>
    <mergeCell ref="D3:E3"/>
    <mergeCell ref="C30:L31"/>
    <mergeCell ref="B4:C4"/>
    <mergeCell ref="D4:E4"/>
    <mergeCell ref="B6:M7"/>
    <mergeCell ref="U6:Y8"/>
    <mergeCell ref="F9:K9"/>
    <mergeCell ref="U10:V11"/>
    <mergeCell ref="W10:X11"/>
    <mergeCell ref="C11:D11"/>
    <mergeCell ref="G11:K11"/>
    <mergeCell ref="C13:D13"/>
    <mergeCell ref="C15:K15"/>
    <mergeCell ref="S20:AB24"/>
    <mergeCell ref="C21:L25"/>
    <mergeCell ref="B27:M28"/>
    <mergeCell ref="F33:G33"/>
    <mergeCell ref="J33:K33"/>
    <mergeCell ref="F34:G34"/>
    <mergeCell ref="J34:K34"/>
    <mergeCell ref="F35:G35"/>
    <mergeCell ref="J35:K35"/>
    <mergeCell ref="AQ57:AT57"/>
    <mergeCell ref="AL65:AO65"/>
    <mergeCell ref="U35:Z36"/>
    <mergeCell ref="F36:G36"/>
    <mergeCell ref="J36:K36"/>
    <mergeCell ref="F37:G37"/>
    <mergeCell ref="J37:K37"/>
    <mergeCell ref="F38:G38"/>
    <mergeCell ref="J38:K38"/>
    <mergeCell ref="AC77:AF77"/>
    <mergeCell ref="R57:S57"/>
    <mergeCell ref="U57:W57"/>
    <mergeCell ref="AF57:AI57"/>
    <mergeCell ref="AL57:AO57"/>
    <mergeCell ref="O75:Q75"/>
    <mergeCell ref="T75:V75"/>
    <mergeCell ref="X75:AA75"/>
    <mergeCell ref="T77:U77"/>
    <mergeCell ref="X77:Z77"/>
    <mergeCell ref="T85:U85"/>
    <mergeCell ref="T79:U79"/>
    <mergeCell ref="X79:Z79"/>
    <mergeCell ref="AC79:AF79"/>
    <mergeCell ref="S81:U81"/>
    <mergeCell ref="AA81:AF81"/>
    <mergeCell ref="T83:U83"/>
  </mergeCells>
  <dataValidations disablePrompts="1" count="2">
    <dataValidation type="list" allowBlank="1" showInputMessage="1" showErrorMessage="1" sqref="AH83:AH84" xr:uid="{AB4948EC-7717-451B-A34E-3B75D444A94F}">
      <formula1>"U26:U27"</formula1>
    </dataValidation>
    <dataValidation type="list" allowBlank="1" showInputMessage="1" showErrorMessage="1" promptTitle="Voltage" prompt="Select the Voltage of the system from dropdown._x000a_" sqref="W10:X11" xr:uid="{654703FB-FCB5-42E9-80D5-F98F06A8BF15}">
      <formula1>"120,240"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3C3EB-9685-4D65-8BA5-E2CFDB6F6FF5}">
  <dimension ref="A1:AT94"/>
  <sheetViews>
    <sheetView zoomScaleNormal="100" workbookViewId="0">
      <selection activeCell="P16" sqref="P16"/>
    </sheetView>
  </sheetViews>
  <sheetFormatPr defaultRowHeight="15" x14ac:dyDescent="0.25"/>
  <cols>
    <col min="1" max="1" width="0.85546875" style="2" customWidth="1"/>
    <col min="2" max="2" width="1.5703125" style="2" customWidth="1"/>
    <col min="3" max="3" width="11.42578125" style="2" customWidth="1"/>
    <col min="4" max="4" width="10.5703125" style="2" customWidth="1"/>
    <col min="5" max="5" width="8" style="2" bestFit="1" customWidth="1"/>
    <col min="6" max="6" width="5.42578125" style="2" customWidth="1"/>
    <col min="7" max="8" width="8.5703125" style="2" customWidth="1"/>
    <col min="9" max="10" width="8" style="2" customWidth="1"/>
    <col min="11" max="11" width="6.140625" style="2" customWidth="1"/>
    <col min="12" max="12" width="12.140625" style="2" customWidth="1"/>
    <col min="13" max="13" width="1.5703125" style="2" customWidth="1"/>
    <col min="14" max="14" width="11.42578125" style="2" customWidth="1"/>
    <col min="15" max="15" width="8.42578125" style="2" customWidth="1"/>
    <col min="16" max="16" width="10.7109375" style="2" customWidth="1"/>
    <col min="17" max="18" width="9.140625" style="2"/>
    <col min="19" max="19" width="17.7109375" style="2" bestFit="1" customWidth="1"/>
    <col min="20" max="23" width="9.140625" style="2"/>
    <col min="24" max="24" width="11" style="2" customWidth="1"/>
    <col min="25" max="26" width="9.140625" style="2"/>
    <col min="27" max="27" width="10.5703125" style="2" bestFit="1" customWidth="1"/>
    <col min="28" max="28" width="9.140625" style="2"/>
    <col min="29" max="29" width="11" style="2" bestFit="1" customWidth="1"/>
    <col min="30" max="30" width="12.28515625" style="2" customWidth="1"/>
    <col min="31" max="45" width="9.140625" style="2"/>
    <col min="46" max="46" width="8.42578125" style="2" customWidth="1"/>
    <col min="47" max="16384" width="9.140625" style="2"/>
  </cols>
  <sheetData>
    <row r="1" spans="1:33" ht="24" customHeight="1" thickTop="1" thickBot="1" x14ac:dyDescent="0.4">
      <c r="A1" s="1"/>
      <c r="B1" s="110" t="s">
        <v>114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  <c r="P1" s="113" t="s">
        <v>65</v>
      </c>
      <c r="Q1" s="114"/>
      <c r="R1" s="114"/>
      <c r="S1" s="114"/>
      <c r="T1" s="114"/>
      <c r="U1" s="115"/>
      <c r="Y1" s="113" t="s">
        <v>41</v>
      </c>
      <c r="Z1" s="114"/>
      <c r="AA1" s="114"/>
      <c r="AB1" s="114"/>
      <c r="AC1" s="114"/>
      <c r="AD1" s="114"/>
      <c r="AE1" s="114"/>
      <c r="AF1" s="114"/>
      <c r="AG1" s="115"/>
    </row>
    <row r="2" spans="1:33" ht="17.25" thickTop="1" thickBot="1" x14ac:dyDescent="0.3">
      <c r="A2" s="1"/>
      <c r="B2" s="69"/>
      <c r="C2" s="70" t="s">
        <v>84</v>
      </c>
      <c r="D2" s="71"/>
      <c r="E2" s="109" t="s">
        <v>79</v>
      </c>
      <c r="F2" s="109"/>
      <c r="G2" s="72"/>
      <c r="H2" s="68"/>
      <c r="I2" s="68"/>
      <c r="J2" s="73" t="s">
        <v>87</v>
      </c>
      <c r="K2" s="74">
        <v>1</v>
      </c>
      <c r="L2" s="75" t="s">
        <v>113</v>
      </c>
      <c r="M2" s="76"/>
      <c r="P2" s="116"/>
      <c r="Q2" s="117"/>
      <c r="R2" s="117"/>
      <c r="S2" s="117"/>
      <c r="T2" s="117"/>
      <c r="U2" s="118"/>
      <c r="Y2" s="116"/>
      <c r="Z2" s="117"/>
      <c r="AA2" s="117"/>
      <c r="AB2" s="117"/>
      <c r="AC2" s="117"/>
      <c r="AD2" s="117"/>
      <c r="AE2" s="117"/>
      <c r="AF2" s="117"/>
      <c r="AG2" s="118"/>
    </row>
    <row r="3" spans="1:33" ht="19.5" thickBot="1" x14ac:dyDescent="0.35">
      <c r="A3" s="1"/>
      <c r="B3" s="175" t="s">
        <v>85</v>
      </c>
      <c r="C3" s="176"/>
      <c r="D3" s="164" t="s">
        <v>80</v>
      </c>
      <c r="E3" s="164"/>
      <c r="F3" s="67"/>
      <c r="G3" s="67"/>
      <c r="H3" s="70" t="s">
        <v>88</v>
      </c>
      <c r="I3" s="70"/>
      <c r="J3" s="77" t="s">
        <v>86</v>
      </c>
      <c r="K3" s="70" t="s">
        <v>90</v>
      </c>
      <c r="L3" s="78">
        <f ca="1">NOW()</f>
        <v>43549.535538888886</v>
      </c>
      <c r="M3" s="76"/>
      <c r="Q3" s="95" t="s">
        <v>44</v>
      </c>
      <c r="R3" s="7" t="s">
        <v>45</v>
      </c>
      <c r="S3" s="8" t="s">
        <v>63</v>
      </c>
      <c r="AB3" s="100" t="s">
        <v>64</v>
      </c>
      <c r="AC3" s="99" t="s">
        <v>42</v>
      </c>
      <c r="AD3" s="99" t="s">
        <v>43</v>
      </c>
    </row>
    <row r="4" spans="1:33" ht="15.75" x14ac:dyDescent="0.25">
      <c r="A4" s="1"/>
      <c r="B4" s="173" t="s">
        <v>95</v>
      </c>
      <c r="C4" s="174"/>
      <c r="D4" s="143"/>
      <c r="E4" s="143"/>
      <c r="F4" s="83"/>
      <c r="G4" s="67"/>
      <c r="H4" s="70" t="s">
        <v>89</v>
      </c>
      <c r="I4" s="70"/>
      <c r="J4" s="79"/>
      <c r="K4" s="70" t="s">
        <v>90</v>
      </c>
      <c r="L4" s="79"/>
      <c r="M4" s="76"/>
      <c r="Q4" s="96" t="s">
        <v>2</v>
      </c>
      <c r="R4" s="84" t="s">
        <v>67</v>
      </c>
      <c r="S4" s="85">
        <v>65</v>
      </c>
      <c r="AA4" s="102" t="s">
        <v>46</v>
      </c>
      <c r="AB4" s="101" t="str">
        <f t="shared" ref="AB4:AB18" si="0">IF(R4=0,"",R4)</f>
        <v>L1</v>
      </c>
      <c r="AC4" s="86">
        <v>1.7</v>
      </c>
      <c r="AD4" s="87"/>
    </row>
    <row r="5" spans="1:33" ht="16.5" thickBot="1" x14ac:dyDescent="0.3">
      <c r="A5" s="1"/>
      <c r="B5" s="69" t="s">
        <v>81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76"/>
      <c r="Q5" s="97" t="str">
        <f>IF(R4=0,"",IF(R5=0,"",R4))</f>
        <v>L1</v>
      </c>
      <c r="R5" s="84" t="s">
        <v>156</v>
      </c>
      <c r="S5" s="88">
        <v>60</v>
      </c>
      <c r="AA5" s="102" t="s">
        <v>47</v>
      </c>
      <c r="AB5" s="101" t="str">
        <f t="shared" si="0"/>
        <v>JW11</v>
      </c>
      <c r="AC5" s="86">
        <v>3.4</v>
      </c>
      <c r="AD5" s="89">
        <v>1.7</v>
      </c>
    </row>
    <row r="6" spans="1:33" ht="15" customHeight="1" x14ac:dyDescent="0.25">
      <c r="A6" s="1"/>
      <c r="B6" s="119" t="s">
        <v>82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  <c r="Q6" s="97" t="str">
        <f t="shared" ref="Q6:Q18" si="1">IF(R5=0,"",IF(R6=0,"",R5))</f>
        <v>JW11</v>
      </c>
      <c r="R6" s="84" t="s">
        <v>76</v>
      </c>
      <c r="S6" s="88">
        <v>35</v>
      </c>
      <c r="U6" s="113" t="s">
        <v>61</v>
      </c>
      <c r="V6" s="114"/>
      <c r="W6" s="114"/>
      <c r="X6" s="114"/>
      <c r="Y6" s="115"/>
      <c r="AA6" s="102" t="s">
        <v>48</v>
      </c>
      <c r="AB6" s="101" t="str">
        <f t="shared" si="0"/>
        <v>L10</v>
      </c>
      <c r="AC6" s="86"/>
      <c r="AD6" s="89">
        <v>1.7</v>
      </c>
    </row>
    <row r="7" spans="1:33" ht="15" customHeight="1" thickBot="1" x14ac:dyDescent="0.3">
      <c r="A7" s="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  <c r="Q7" s="97" t="str">
        <f t="shared" si="1"/>
        <v>L10</v>
      </c>
      <c r="R7" s="84" t="s">
        <v>75</v>
      </c>
      <c r="S7" s="88">
        <v>95</v>
      </c>
      <c r="U7" s="140"/>
      <c r="V7" s="141"/>
      <c r="W7" s="141"/>
      <c r="X7" s="141"/>
      <c r="Y7" s="142"/>
      <c r="AA7" s="102" t="s">
        <v>49</v>
      </c>
      <c r="AB7" s="101" t="str">
        <f t="shared" si="0"/>
        <v>L9</v>
      </c>
      <c r="AC7" s="86">
        <v>1.7</v>
      </c>
      <c r="AD7" s="89"/>
    </row>
    <row r="8" spans="1:33" ht="15" customHeight="1" thickTop="1" thickBot="1" x14ac:dyDescent="0.3">
      <c r="A8" s="1"/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5"/>
      <c r="Q8" s="97" t="str">
        <f t="shared" si="1"/>
        <v>L9</v>
      </c>
      <c r="R8" s="84" t="s">
        <v>74</v>
      </c>
      <c r="S8" s="88">
        <v>40</v>
      </c>
      <c r="U8" s="116"/>
      <c r="V8" s="117"/>
      <c r="W8" s="117"/>
      <c r="X8" s="117"/>
      <c r="Y8" s="118"/>
      <c r="AA8" s="102" t="s">
        <v>50</v>
      </c>
      <c r="AB8" s="101" t="str">
        <f t="shared" si="0"/>
        <v>L8</v>
      </c>
      <c r="AC8" s="86"/>
      <c r="AD8" s="89">
        <v>1.7</v>
      </c>
    </row>
    <row r="9" spans="1:33" ht="18.75" thickBot="1" x14ac:dyDescent="0.3">
      <c r="A9" s="1"/>
      <c r="B9" s="4"/>
      <c r="D9" s="10" t="s">
        <v>62</v>
      </c>
      <c r="E9" s="11">
        <f>W10</f>
        <v>120</v>
      </c>
      <c r="F9" s="134" t="s">
        <v>91</v>
      </c>
      <c r="G9" s="134"/>
      <c r="H9" s="134"/>
      <c r="I9" s="134"/>
      <c r="J9" s="134"/>
      <c r="K9" s="134"/>
      <c r="L9" s="12">
        <f>V77</f>
        <v>3765.5</v>
      </c>
      <c r="M9" s="5"/>
      <c r="Q9" s="97" t="str">
        <f t="shared" si="1"/>
        <v>L8</v>
      </c>
      <c r="R9" s="84" t="s">
        <v>73</v>
      </c>
      <c r="S9" s="88">
        <v>125</v>
      </c>
      <c r="AA9" s="102" t="s">
        <v>51</v>
      </c>
      <c r="AB9" s="101" t="str">
        <f t="shared" si="0"/>
        <v>L7</v>
      </c>
      <c r="AC9" s="86">
        <v>1.7</v>
      </c>
      <c r="AD9" s="89"/>
    </row>
    <row r="10" spans="1:33" ht="15.75" customHeight="1" x14ac:dyDescent="0.25">
      <c r="A10" s="1"/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Q10" s="97" t="str">
        <f t="shared" si="1"/>
        <v>L7</v>
      </c>
      <c r="R10" s="84" t="s">
        <v>72</v>
      </c>
      <c r="S10" s="88">
        <v>105</v>
      </c>
      <c r="U10" s="153" t="s">
        <v>62</v>
      </c>
      <c r="V10" s="154"/>
      <c r="W10" s="136">
        <v>120</v>
      </c>
      <c r="X10" s="137"/>
      <c r="AA10" s="102" t="s">
        <v>52</v>
      </c>
      <c r="AB10" s="101" t="str">
        <f t="shared" si="0"/>
        <v>L6</v>
      </c>
      <c r="AC10" s="86"/>
      <c r="AD10" s="89">
        <v>1.7</v>
      </c>
    </row>
    <row r="11" spans="1:33" ht="18.75" thickBot="1" x14ac:dyDescent="0.3">
      <c r="A11" s="1"/>
      <c r="B11" s="4"/>
      <c r="C11" s="134" t="s">
        <v>92</v>
      </c>
      <c r="D11" s="134"/>
      <c r="E11" s="13">
        <f>AG79</f>
        <v>3.2363685645063605</v>
      </c>
      <c r="F11" s="1"/>
      <c r="G11" s="135" t="s">
        <v>94</v>
      </c>
      <c r="H11" s="135"/>
      <c r="I11" s="135"/>
      <c r="J11" s="135"/>
      <c r="K11" s="135"/>
      <c r="L11" s="14" t="str">
        <f>AA79</f>
        <v>#8</v>
      </c>
      <c r="M11" s="5"/>
      <c r="Q11" s="97" t="str">
        <f t="shared" si="1"/>
        <v>L6</v>
      </c>
      <c r="R11" s="84" t="s">
        <v>71</v>
      </c>
      <c r="S11" s="88">
        <v>145</v>
      </c>
      <c r="U11" s="155"/>
      <c r="V11" s="156"/>
      <c r="W11" s="138"/>
      <c r="X11" s="139"/>
      <c r="AA11" s="102" t="s">
        <v>53</v>
      </c>
      <c r="AB11" s="101" t="str">
        <f t="shared" si="0"/>
        <v>L5</v>
      </c>
      <c r="AC11" s="86">
        <v>1.7</v>
      </c>
      <c r="AD11" s="89"/>
    </row>
    <row r="12" spans="1:33" ht="15.75" x14ac:dyDescent="0.25">
      <c r="A12" s="1"/>
      <c r="B12" s="9"/>
      <c r="D12" s="1"/>
      <c r="E12" s="1"/>
      <c r="F12" s="1"/>
      <c r="G12" s="1"/>
      <c r="H12" s="1"/>
      <c r="I12" s="1"/>
      <c r="J12" s="1"/>
      <c r="K12" s="1"/>
      <c r="L12" s="1"/>
      <c r="M12" s="5"/>
      <c r="Q12" s="97" t="str">
        <f t="shared" si="1"/>
        <v/>
      </c>
      <c r="R12" s="84"/>
      <c r="S12" s="88"/>
      <c r="AA12" s="102" t="s">
        <v>54</v>
      </c>
      <c r="AB12" s="101" t="str">
        <f t="shared" si="0"/>
        <v/>
      </c>
      <c r="AC12" s="89"/>
      <c r="AD12" s="89"/>
    </row>
    <row r="13" spans="1:33" ht="18" x14ac:dyDescent="0.25">
      <c r="A13" s="1"/>
      <c r="B13" s="4"/>
      <c r="C13" s="134" t="s">
        <v>93</v>
      </c>
      <c r="D13" s="134"/>
      <c r="E13" s="15">
        <f>AK79</f>
        <v>2.6969738037553002E-2</v>
      </c>
      <c r="F13" s="1"/>
      <c r="G13" s="1"/>
      <c r="H13" s="1"/>
      <c r="I13" s="1"/>
      <c r="J13" s="1"/>
      <c r="K13" s="1"/>
      <c r="L13" s="1"/>
      <c r="M13" s="5"/>
      <c r="Q13" s="97" t="str">
        <f t="shared" si="1"/>
        <v/>
      </c>
      <c r="R13" s="84"/>
      <c r="S13" s="88"/>
      <c r="AA13" s="102" t="s">
        <v>55</v>
      </c>
      <c r="AB13" s="101" t="str">
        <f t="shared" si="0"/>
        <v/>
      </c>
      <c r="AC13" s="86"/>
      <c r="AD13" s="89"/>
    </row>
    <row r="14" spans="1:33" ht="15.75" x14ac:dyDescent="0.25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  <c r="Q14" s="97" t="str">
        <f t="shared" si="1"/>
        <v/>
      </c>
      <c r="R14" s="84"/>
      <c r="S14" s="88"/>
      <c r="AA14" s="102" t="s">
        <v>56</v>
      </c>
      <c r="AB14" s="101" t="str">
        <f t="shared" si="0"/>
        <v/>
      </c>
      <c r="AC14" s="89"/>
      <c r="AD14" s="89"/>
    </row>
    <row r="15" spans="1:33" ht="18" x14ac:dyDescent="0.25">
      <c r="A15" s="1"/>
      <c r="B15" s="4"/>
      <c r="C15" s="135" t="s">
        <v>117</v>
      </c>
      <c r="D15" s="135"/>
      <c r="E15" s="135"/>
      <c r="F15" s="135"/>
      <c r="G15" s="135"/>
      <c r="H15" s="135"/>
      <c r="I15" s="135"/>
      <c r="J15" s="135"/>
      <c r="K15" s="135"/>
      <c r="L15" s="15">
        <f>AG81</f>
        <v>0.53939476075106008</v>
      </c>
      <c r="M15" s="5"/>
      <c r="Q15" s="97" t="str">
        <f t="shared" si="1"/>
        <v/>
      </c>
      <c r="R15" s="84"/>
      <c r="S15" s="88"/>
      <c r="AA15" s="102" t="s">
        <v>57</v>
      </c>
      <c r="AB15" s="101" t="str">
        <f t="shared" si="0"/>
        <v/>
      </c>
      <c r="AC15" s="86"/>
      <c r="AD15" s="89"/>
    </row>
    <row r="16" spans="1:33" ht="15" customHeight="1" x14ac:dyDescent="0.25">
      <c r="A16" s="1"/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  <c r="Q16" s="97" t="str">
        <f t="shared" si="1"/>
        <v/>
      </c>
      <c r="R16" s="90"/>
      <c r="S16" s="88"/>
      <c r="AA16" s="102" t="s">
        <v>58</v>
      </c>
      <c r="AB16" s="101" t="str">
        <f t="shared" si="0"/>
        <v/>
      </c>
      <c r="AC16" s="86"/>
      <c r="AD16" s="89"/>
    </row>
    <row r="17" spans="1:30" ht="15" customHeight="1" x14ac:dyDescent="0.25">
      <c r="A17" s="1"/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5"/>
      <c r="Q17" s="97" t="str">
        <f t="shared" si="1"/>
        <v/>
      </c>
      <c r="R17" s="84"/>
      <c r="S17" s="85"/>
      <c r="AA17" s="102" t="s">
        <v>59</v>
      </c>
      <c r="AB17" s="101" t="str">
        <f t="shared" si="0"/>
        <v/>
      </c>
      <c r="AC17" s="86"/>
      <c r="AD17" s="89"/>
    </row>
    <row r="18" spans="1:30" ht="15.75" customHeight="1" thickBot="1" x14ac:dyDescent="0.3">
      <c r="A18" s="1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5"/>
      <c r="Q18" s="98" t="str">
        <f t="shared" si="1"/>
        <v/>
      </c>
      <c r="R18" s="91"/>
      <c r="S18" s="92"/>
      <c r="AA18" s="102" t="s">
        <v>60</v>
      </c>
      <c r="AB18" s="101" t="str">
        <f t="shared" si="0"/>
        <v/>
      </c>
      <c r="AC18" s="93"/>
      <c r="AD18" s="94"/>
    </row>
    <row r="19" spans="1:30" ht="15" customHeight="1" thickBot="1" x14ac:dyDescent="0.3">
      <c r="A19" s="1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30" ht="15" customHeight="1" thickBot="1" x14ac:dyDescent="0.3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5"/>
      <c r="S20" s="144" t="s">
        <v>115</v>
      </c>
      <c r="T20" s="145"/>
      <c r="U20" s="145"/>
      <c r="V20" s="145"/>
      <c r="W20" s="145"/>
      <c r="X20" s="145"/>
      <c r="Y20" s="145"/>
      <c r="Z20" s="145"/>
      <c r="AA20" s="145"/>
      <c r="AB20" s="146"/>
    </row>
    <row r="21" spans="1:30" ht="15" customHeight="1" x14ac:dyDescent="0.25">
      <c r="A21" s="1"/>
      <c r="B21" s="4"/>
      <c r="C21" s="125" t="s">
        <v>116</v>
      </c>
      <c r="D21" s="126"/>
      <c r="E21" s="126"/>
      <c r="F21" s="126"/>
      <c r="G21" s="126"/>
      <c r="H21" s="126"/>
      <c r="I21" s="126"/>
      <c r="J21" s="126"/>
      <c r="K21" s="126"/>
      <c r="L21" s="127"/>
      <c r="M21" s="5"/>
      <c r="S21" s="147"/>
      <c r="T21" s="148"/>
      <c r="U21" s="148"/>
      <c r="V21" s="148"/>
      <c r="W21" s="148"/>
      <c r="X21" s="148"/>
      <c r="Y21" s="148"/>
      <c r="Z21" s="148"/>
      <c r="AA21" s="148"/>
      <c r="AB21" s="149"/>
    </row>
    <row r="22" spans="1:30" ht="15" customHeight="1" x14ac:dyDescent="0.25">
      <c r="A22" s="1"/>
      <c r="B22" s="4"/>
      <c r="C22" s="128"/>
      <c r="D22" s="129"/>
      <c r="E22" s="129"/>
      <c r="F22" s="129"/>
      <c r="G22" s="129"/>
      <c r="H22" s="129"/>
      <c r="I22" s="129"/>
      <c r="J22" s="129"/>
      <c r="K22" s="129"/>
      <c r="L22" s="130"/>
      <c r="M22" s="5"/>
      <c r="S22" s="147"/>
      <c r="T22" s="148"/>
      <c r="U22" s="148"/>
      <c r="V22" s="148"/>
      <c r="W22" s="148"/>
      <c r="X22" s="148"/>
      <c r="Y22" s="148"/>
      <c r="Z22" s="148"/>
      <c r="AA22" s="148"/>
      <c r="AB22" s="149"/>
    </row>
    <row r="23" spans="1:30" ht="16.5" customHeight="1" x14ac:dyDescent="0.25">
      <c r="A23" s="1"/>
      <c r="B23" s="4"/>
      <c r="C23" s="128"/>
      <c r="D23" s="129"/>
      <c r="E23" s="129"/>
      <c r="F23" s="129"/>
      <c r="G23" s="129"/>
      <c r="H23" s="129"/>
      <c r="I23" s="129"/>
      <c r="J23" s="129"/>
      <c r="K23" s="129"/>
      <c r="L23" s="130"/>
      <c r="M23" s="5"/>
      <c r="S23" s="147"/>
      <c r="T23" s="148"/>
      <c r="U23" s="148"/>
      <c r="V23" s="148"/>
      <c r="W23" s="148"/>
      <c r="X23" s="148"/>
      <c r="Y23" s="148"/>
      <c r="Z23" s="148"/>
      <c r="AA23" s="148"/>
      <c r="AB23" s="149"/>
    </row>
    <row r="24" spans="1:30" ht="16.5" customHeight="1" thickBot="1" x14ac:dyDescent="0.3">
      <c r="A24" s="1"/>
      <c r="B24" s="4"/>
      <c r="C24" s="128"/>
      <c r="D24" s="129"/>
      <c r="E24" s="129"/>
      <c r="F24" s="129"/>
      <c r="G24" s="129"/>
      <c r="H24" s="129"/>
      <c r="I24" s="129"/>
      <c r="J24" s="129"/>
      <c r="K24" s="129"/>
      <c r="L24" s="130"/>
      <c r="M24" s="5"/>
      <c r="S24" s="150"/>
      <c r="T24" s="151"/>
      <c r="U24" s="151"/>
      <c r="V24" s="151"/>
      <c r="W24" s="151"/>
      <c r="X24" s="151"/>
      <c r="Y24" s="151"/>
      <c r="Z24" s="151"/>
      <c r="AA24" s="151"/>
      <c r="AB24" s="152"/>
    </row>
    <row r="25" spans="1:30" ht="16.5" thickBot="1" x14ac:dyDescent="0.3">
      <c r="A25" s="1"/>
      <c r="B25" s="4"/>
      <c r="C25" s="131"/>
      <c r="D25" s="132"/>
      <c r="E25" s="132"/>
      <c r="F25" s="132"/>
      <c r="G25" s="132"/>
      <c r="H25" s="132"/>
      <c r="I25" s="132"/>
      <c r="J25" s="132"/>
      <c r="K25" s="132"/>
      <c r="L25" s="133"/>
      <c r="M25" s="5"/>
    </row>
    <row r="26" spans="1:30" ht="15.75" x14ac:dyDescent="0.25">
      <c r="A26" s="1"/>
      <c r="B26" s="9"/>
      <c r="M26" s="5"/>
    </row>
    <row r="27" spans="1:30" ht="15.75" x14ac:dyDescent="0.25">
      <c r="A27" s="1"/>
      <c r="B27" s="186" t="s">
        <v>108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</row>
    <row r="28" spans="1:30" ht="21" customHeight="1" thickBot="1" x14ac:dyDescent="0.3">
      <c r="A28" s="1"/>
      <c r="B28" s="189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1"/>
    </row>
    <row r="29" spans="1:30" ht="15" customHeight="1" thickTop="1" thickBot="1" x14ac:dyDescent="0.3">
      <c r="A29" s="1"/>
      <c r="B29" s="4"/>
      <c r="M29" s="5"/>
    </row>
    <row r="30" spans="1:30" ht="15" customHeight="1" x14ac:dyDescent="0.25">
      <c r="A30" s="1"/>
      <c r="B30" s="4"/>
      <c r="C30" s="192" t="s">
        <v>112</v>
      </c>
      <c r="D30" s="193"/>
      <c r="E30" s="193"/>
      <c r="F30" s="193"/>
      <c r="G30" s="193"/>
      <c r="H30" s="193"/>
      <c r="I30" s="193"/>
      <c r="J30" s="193"/>
      <c r="K30" s="193"/>
      <c r="L30" s="194"/>
      <c r="M30" s="5"/>
    </row>
    <row r="31" spans="1:30" ht="16.5" thickBot="1" x14ac:dyDescent="0.3">
      <c r="A31" s="1"/>
      <c r="B31" s="9"/>
      <c r="C31" s="195"/>
      <c r="D31" s="196"/>
      <c r="E31" s="196"/>
      <c r="F31" s="196"/>
      <c r="G31" s="196"/>
      <c r="H31" s="196"/>
      <c r="I31" s="196"/>
      <c r="J31" s="196"/>
      <c r="K31" s="196"/>
      <c r="L31" s="197"/>
      <c r="M31" s="5"/>
    </row>
    <row r="32" spans="1:30" ht="15.75" x14ac:dyDescent="0.25">
      <c r="A32" s="1"/>
      <c r="B32" s="9"/>
      <c r="M32" s="5"/>
    </row>
    <row r="33" spans="1:38" ht="16.5" thickBot="1" x14ac:dyDescent="0.3">
      <c r="A33" s="1"/>
      <c r="B33" s="9"/>
      <c r="C33" s="20" t="s">
        <v>109</v>
      </c>
      <c r="D33" s="21" t="s">
        <v>110</v>
      </c>
      <c r="F33" s="165" t="s">
        <v>119</v>
      </c>
      <c r="G33" s="166"/>
      <c r="H33" s="21" t="s">
        <v>110</v>
      </c>
      <c r="I33" s="22"/>
      <c r="J33" s="165" t="s">
        <v>118</v>
      </c>
      <c r="K33" s="166"/>
      <c r="L33" s="21" t="s">
        <v>110</v>
      </c>
      <c r="M33" s="5"/>
    </row>
    <row r="34" spans="1:38" ht="16.5" thickBot="1" x14ac:dyDescent="0.3">
      <c r="A34" s="1"/>
      <c r="B34" s="9"/>
      <c r="C34" s="23" t="s">
        <v>97</v>
      </c>
      <c r="D34" s="24">
        <f>AO67</f>
        <v>9.8004694835680764E-2</v>
      </c>
      <c r="F34" s="167" t="s">
        <v>97</v>
      </c>
      <c r="G34" s="168"/>
      <c r="H34" s="25">
        <f>AO59</f>
        <v>0.116214335421016</v>
      </c>
      <c r="I34" s="26"/>
      <c r="J34" s="167" t="s">
        <v>97</v>
      </c>
      <c r="K34" s="168"/>
      <c r="L34" s="24">
        <f>AT59</f>
        <v>0.10148890914615619</v>
      </c>
      <c r="M34" s="5"/>
    </row>
    <row r="35" spans="1:38" ht="15.75" x14ac:dyDescent="0.25">
      <c r="A35" s="1"/>
      <c r="B35" s="9"/>
      <c r="C35" s="27" t="s">
        <v>98</v>
      </c>
      <c r="D35" s="24">
        <f>AO68</f>
        <v>6.8639539662967541E-2</v>
      </c>
      <c r="F35" s="169" t="s">
        <v>98</v>
      </c>
      <c r="G35" s="170"/>
      <c r="H35" s="25">
        <f>AO60</f>
        <v>8.108764263170673E-2</v>
      </c>
      <c r="I35" s="26"/>
      <c r="J35" s="169" t="s">
        <v>98</v>
      </c>
      <c r="K35" s="170"/>
      <c r="L35" s="24">
        <f t="shared" ref="L35:L38" si="2">AT60</f>
        <v>7.1139510117145893E-2</v>
      </c>
      <c r="M35" s="5"/>
      <c r="U35" s="177" t="s">
        <v>83</v>
      </c>
      <c r="V35" s="178"/>
      <c r="W35" s="178"/>
      <c r="X35" s="178"/>
      <c r="Y35" s="178"/>
      <c r="Z35" s="179"/>
    </row>
    <row r="36" spans="1:38" ht="16.5" thickBot="1" x14ac:dyDescent="0.3">
      <c r="A36" s="1"/>
      <c r="B36" s="9"/>
      <c r="C36" s="27" t="s">
        <v>99</v>
      </c>
      <c r="D36" s="24">
        <f>AO69</f>
        <v>4.4539271902920397E-2</v>
      </c>
      <c r="F36" s="169" t="s">
        <v>99</v>
      </c>
      <c r="G36" s="170"/>
      <c r="H36" s="25">
        <f>AO61</f>
        <v>5.1847252406085072E-2</v>
      </c>
      <c r="I36" s="26"/>
      <c r="J36" s="169" t="s">
        <v>99</v>
      </c>
      <c r="K36" s="170"/>
      <c r="L36" s="24">
        <f t="shared" si="2"/>
        <v>4.5954870665932859E-2</v>
      </c>
      <c r="M36" s="5"/>
      <c r="U36" s="180"/>
      <c r="V36" s="181"/>
      <c r="W36" s="181"/>
      <c r="X36" s="181"/>
      <c r="Y36" s="181"/>
      <c r="Z36" s="182"/>
    </row>
    <row r="37" spans="1:38" ht="15.75" x14ac:dyDescent="0.25">
      <c r="A37" s="1"/>
      <c r="B37" s="4"/>
      <c r="C37" s="27" t="s">
        <v>100</v>
      </c>
      <c r="D37" s="24">
        <f>AO70</f>
        <v>3.3366633366633369E-2</v>
      </c>
      <c r="F37" s="169" t="s">
        <v>100</v>
      </c>
      <c r="G37" s="170"/>
      <c r="H37" s="25">
        <f>AO62</f>
        <v>3.8443830570902393E-2</v>
      </c>
      <c r="I37" s="26"/>
      <c r="J37" s="169" t="s">
        <v>100</v>
      </c>
      <c r="K37" s="170"/>
      <c r="L37" s="24">
        <f t="shared" si="2"/>
        <v>3.4302146451679165E-2</v>
      </c>
      <c r="M37" s="5"/>
    </row>
    <row r="38" spans="1:38" ht="15.75" x14ac:dyDescent="0.25">
      <c r="A38" s="1"/>
      <c r="B38" s="4"/>
      <c r="C38" s="28" t="s">
        <v>101</v>
      </c>
      <c r="D38" s="29">
        <f>AO71</f>
        <v>2.5927650985871763E-2</v>
      </c>
      <c r="F38" s="171" t="s">
        <v>101</v>
      </c>
      <c r="G38" s="172"/>
      <c r="H38" s="30">
        <f>AO63</f>
        <v>2.9667791792503114E-2</v>
      </c>
      <c r="I38" s="26"/>
      <c r="J38" s="171" t="s">
        <v>101</v>
      </c>
      <c r="K38" s="172"/>
      <c r="L38" s="29">
        <f t="shared" si="2"/>
        <v>2.6605066114385855E-2</v>
      </c>
      <c r="M38" s="5"/>
    </row>
    <row r="39" spans="1:38" ht="16.5" thickBot="1" x14ac:dyDescent="0.3">
      <c r="A39" s="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  <c r="AL39" s="2" t="s">
        <v>102</v>
      </c>
    </row>
    <row r="40" spans="1:38" ht="17.25" thickTop="1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38" ht="15.75" hidden="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38" ht="15.75" hidden="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38" ht="15.75" hidden="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38" ht="16.5" hidden="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38" ht="16.5" hidden="1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38" ht="16.5" hidden="1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8" ht="16.5" hidden="1" thickBot="1" x14ac:dyDescent="0.3">
      <c r="A47" s="1"/>
      <c r="J47" s="1"/>
      <c r="K47" s="1"/>
      <c r="L47" s="1"/>
    </row>
    <row r="48" spans="1:38" ht="16.5" hidden="1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46" ht="16.5" hidden="1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46" ht="15.75" hidden="1" thickBot="1" x14ac:dyDescent="0.3">
      <c r="G50" s="19"/>
    </row>
    <row r="51" spans="1:46" ht="15.75" hidden="1" thickBot="1" x14ac:dyDescent="0.3">
      <c r="G51" s="19"/>
    </row>
    <row r="52" spans="1:46" ht="15.75" hidden="1" thickBot="1" x14ac:dyDescent="0.3"/>
    <row r="53" spans="1:46" ht="15.75" hidden="1" thickBot="1" x14ac:dyDescent="0.3"/>
    <row r="54" spans="1:46" ht="15.75" hidden="1" thickBot="1" x14ac:dyDescent="0.3"/>
    <row r="55" spans="1:46" ht="15.75" hidden="1" thickBot="1" x14ac:dyDescent="0.3"/>
    <row r="56" spans="1:46" ht="15.75" hidden="1" thickBot="1" x14ac:dyDescent="0.3">
      <c r="N56" s="2" t="s">
        <v>81</v>
      </c>
    </row>
    <row r="57" spans="1:46" ht="19.5" thickBot="1" x14ac:dyDescent="0.35">
      <c r="R57" s="184" t="s">
        <v>10</v>
      </c>
      <c r="S57" s="184"/>
      <c r="U57" s="185" t="s">
        <v>6</v>
      </c>
      <c r="V57" s="185"/>
      <c r="W57" s="185"/>
      <c r="X57" s="2" t="s">
        <v>8</v>
      </c>
      <c r="Y57" s="2" t="s">
        <v>9</v>
      </c>
      <c r="AF57" s="106" t="s">
        <v>103</v>
      </c>
      <c r="AG57" s="107"/>
      <c r="AH57" s="107"/>
      <c r="AI57" s="108"/>
      <c r="AL57" s="106" t="s">
        <v>106</v>
      </c>
      <c r="AM57" s="107"/>
      <c r="AN57" s="107"/>
      <c r="AO57" s="108"/>
      <c r="AQ57" s="106" t="s">
        <v>120</v>
      </c>
      <c r="AR57" s="107"/>
      <c r="AS57" s="107"/>
      <c r="AT57" s="108"/>
    </row>
    <row r="58" spans="1:46" ht="17.25" x14ac:dyDescent="0.25">
      <c r="N58" s="103" t="s">
        <v>0</v>
      </c>
      <c r="O58" s="103" t="s">
        <v>1</v>
      </c>
      <c r="P58" s="103" t="s">
        <v>3</v>
      </c>
      <c r="R58" s="104" t="s">
        <v>19</v>
      </c>
      <c r="S58" s="104" t="s">
        <v>20</v>
      </c>
      <c r="U58" s="103" t="s">
        <v>4</v>
      </c>
      <c r="V58" s="103" t="s">
        <v>7</v>
      </c>
      <c r="W58" s="103" t="s">
        <v>5</v>
      </c>
      <c r="Z58" s="2" t="s">
        <v>16</v>
      </c>
      <c r="AF58" s="38"/>
      <c r="AG58" s="39" t="s">
        <v>104</v>
      </c>
      <c r="AH58" s="40" t="s">
        <v>105</v>
      </c>
      <c r="AI58" s="41"/>
      <c r="AL58" s="42"/>
      <c r="AM58" s="43">
        <v>1</v>
      </c>
      <c r="AN58" s="43">
        <v>0.26</v>
      </c>
      <c r="AO58" s="44" t="s">
        <v>111</v>
      </c>
      <c r="AQ58" s="42"/>
      <c r="AR58" s="43">
        <v>1</v>
      </c>
      <c r="AS58" s="43">
        <v>0.26</v>
      </c>
      <c r="AT58" s="44" t="s">
        <v>111</v>
      </c>
    </row>
    <row r="59" spans="1:46" x14ac:dyDescent="0.25">
      <c r="N59" s="2" t="str">
        <f t="shared" ref="N59:P73" si="3">Q4</f>
        <v>LCC</v>
      </c>
      <c r="O59" s="2" t="str">
        <f t="shared" si="3"/>
        <v>L1</v>
      </c>
      <c r="P59" s="2">
        <f t="shared" si="3"/>
        <v>65</v>
      </c>
      <c r="R59" s="2">
        <f t="shared" ref="R59:R73" si="4">AC4</f>
        <v>1.7</v>
      </c>
      <c r="S59" s="2">
        <f t="shared" ref="S59:S73" si="5">-AD4</f>
        <v>0</v>
      </c>
      <c r="U59" s="2">
        <f t="shared" ref="U59:U70" si="6">U60+R59</f>
        <v>10.199999999999999</v>
      </c>
      <c r="V59" s="2">
        <f t="shared" ref="V59:V61" si="7">-(W59+U59)</f>
        <v>-3.3999999999999995</v>
      </c>
      <c r="W59" s="2">
        <f t="shared" ref="W59:W70" si="8">S59+W60</f>
        <v>-6.8</v>
      </c>
      <c r="Z59" s="2" t="s">
        <v>17</v>
      </c>
      <c r="AF59" s="48" t="s">
        <v>37</v>
      </c>
      <c r="AG59" s="2">
        <v>211600</v>
      </c>
      <c r="AH59" s="2">
        <v>0.47539999999999999</v>
      </c>
      <c r="AI59" s="41"/>
      <c r="AL59" s="49" t="s">
        <v>97</v>
      </c>
      <c r="AM59" s="2">
        <v>2.8740000000000001</v>
      </c>
      <c r="AN59" s="50">
        <f>0.26*AM59</f>
        <v>0.74724000000000002</v>
      </c>
      <c r="AO59" s="51">
        <f>((IF(AA79=AF67,AH67,(IF(AA79=AF66,AH66,IF(AA79=AF65,AH65,IF(AA79=AF64,AH64,IF(AA79=AF63,AH63,IF(AA79=AF62,AH62,IF(AA79=AF61,AH61,IF(AA79=AF60,AH60,AH59))))))))))*4)/AM59</f>
        <v>0.116214335421016</v>
      </c>
      <c r="AQ59" s="49" t="s">
        <v>97</v>
      </c>
      <c r="AR59" s="2">
        <v>3.2909999999999999</v>
      </c>
      <c r="AS59" s="50">
        <f>0.26*AR59</f>
        <v>0.85565999999999998</v>
      </c>
      <c r="AT59" s="51">
        <f>((IF(AA79=AF67,AH67,(IF(AA79=AF66,AH66,IF(AA79=AF65,AH65,IF(AA79=AF64,AH64,IF(AA79=AF63,AH63,IF(AA79=AF62,AH62,IF(AA79=AF61,AH61,IF(AA79=AF60,AH60,AH59))))))))))*4)/AR59</f>
        <v>0.10148890914615619</v>
      </c>
    </row>
    <row r="60" spans="1:46" x14ac:dyDescent="0.25">
      <c r="N60" s="2" t="str">
        <f t="shared" si="3"/>
        <v>L1</v>
      </c>
      <c r="O60" s="2" t="str">
        <f t="shared" si="3"/>
        <v>JW11</v>
      </c>
      <c r="P60" s="2">
        <f t="shared" si="3"/>
        <v>60</v>
      </c>
      <c r="R60" s="2">
        <f t="shared" si="4"/>
        <v>3.4</v>
      </c>
      <c r="S60" s="2">
        <f t="shared" si="5"/>
        <v>-1.7</v>
      </c>
      <c r="U60" s="2">
        <f t="shared" si="6"/>
        <v>8.5</v>
      </c>
      <c r="V60" s="2">
        <f t="shared" si="7"/>
        <v>-1.7000000000000002</v>
      </c>
      <c r="W60" s="2">
        <f t="shared" si="8"/>
        <v>-6.8</v>
      </c>
      <c r="Z60" s="2" t="s">
        <v>18</v>
      </c>
      <c r="AF60" s="48" t="s">
        <v>36</v>
      </c>
      <c r="AG60" s="2">
        <v>167800</v>
      </c>
      <c r="AH60" s="2">
        <v>0.40720000000000001</v>
      </c>
      <c r="AI60" s="41"/>
      <c r="AL60" s="49" t="s">
        <v>98</v>
      </c>
      <c r="AM60" s="2">
        <v>4.1189999999999998</v>
      </c>
      <c r="AN60" s="50">
        <f t="shared" ref="AN60:AN62" si="9">0.26*AM60</f>
        <v>1.07094</v>
      </c>
      <c r="AO60" s="51">
        <f>((IF(AA79=AF67,AH67,(IF(AA79=AF66,AH66,IF(AA79=AF65,AH65,IF(AA79=AF64,AH64,IF(AA79=AF63,AH63,IF(AA79=AF62,AH62,IF(AA79=AF61,AH61,IF(AA79=AF60,AH60,AH59))))))))))*4)/AM60</f>
        <v>8.108764263170673E-2</v>
      </c>
      <c r="AQ60" s="49" t="s">
        <v>98</v>
      </c>
      <c r="AR60" s="2">
        <v>4.6950000000000003</v>
      </c>
      <c r="AS60" s="50">
        <f t="shared" ref="AS60:AS62" si="10">0.26*AR60</f>
        <v>1.2207000000000001</v>
      </c>
      <c r="AT60" s="51">
        <f>((IF(AA79=AF67,AH67,(IF(AA79=AF66,AH66,IF(AA79=AF65,AH65,IF(AA79=AF64,AH64,IF(AA79=AF63,AH63,IF(AA79=AF62,AH62,IF(AA79=AF61,AH61,IF(AA79=AF60,AH60,AH59))))))))))*4)/AR60</f>
        <v>7.1139510117145893E-2</v>
      </c>
    </row>
    <row r="61" spans="1:46" x14ac:dyDescent="0.25">
      <c r="N61" s="2" t="str">
        <f t="shared" si="3"/>
        <v>JW11</v>
      </c>
      <c r="O61" s="2" t="str">
        <f t="shared" si="3"/>
        <v>L10</v>
      </c>
      <c r="P61" s="2">
        <f t="shared" si="3"/>
        <v>35</v>
      </c>
      <c r="R61" s="2">
        <f t="shared" si="4"/>
        <v>0</v>
      </c>
      <c r="S61" s="2">
        <f t="shared" si="5"/>
        <v>-1.7</v>
      </c>
      <c r="T61" s="19"/>
      <c r="U61" s="2">
        <f t="shared" si="6"/>
        <v>5.0999999999999996</v>
      </c>
      <c r="V61" s="2">
        <f t="shared" si="7"/>
        <v>0</v>
      </c>
      <c r="W61" s="2">
        <f t="shared" si="8"/>
        <v>-5.0999999999999996</v>
      </c>
      <c r="AF61" s="48" t="s">
        <v>35</v>
      </c>
      <c r="AG61" s="2">
        <v>133100</v>
      </c>
      <c r="AH61" s="2">
        <v>0.65049999999999997</v>
      </c>
      <c r="AI61" s="41"/>
      <c r="AL61" s="49" t="s">
        <v>99</v>
      </c>
      <c r="AM61" s="2">
        <v>6.4420000000000002</v>
      </c>
      <c r="AN61" s="50">
        <f t="shared" si="9"/>
        <v>1.6749200000000002</v>
      </c>
      <c r="AO61" s="51">
        <f>((IF(AA79=AF67,AH67,(IF(AA79=AF66,AH66,IF(AA79=AF65,AH65,IF(AA79=AF64,AH64,IF(AA79=AF63,AH63,IF(AA79=AF62,AH62,IF(AA79=AF61,AH61,IF(AA79=AF60,AH60,AH59))))))))))*4)/AM61</f>
        <v>5.1847252406085072E-2</v>
      </c>
      <c r="AQ61" s="49" t="s">
        <v>99</v>
      </c>
      <c r="AR61" s="2">
        <v>7.2679999999999998</v>
      </c>
      <c r="AS61" s="50">
        <f t="shared" si="10"/>
        <v>1.88968</v>
      </c>
      <c r="AT61" s="51">
        <f>((IF(AA79=AF67,AH67,(IF(AA79=AF66,AH66,IF(AA79=AF65,AH65,IF(AA79=AF64,AH64,IF(AA79=AF63,AH63,IF(AA79=AF62,AH62,IF(AA79=AF61,AH61,IF(AA79=AF60,AH60,AH59))))))))))*4)/AR61</f>
        <v>4.5954870665932859E-2</v>
      </c>
    </row>
    <row r="62" spans="1:46" x14ac:dyDescent="0.25">
      <c r="N62" s="2" t="str">
        <f t="shared" si="3"/>
        <v>L10</v>
      </c>
      <c r="O62" s="2" t="str">
        <f t="shared" si="3"/>
        <v>L9</v>
      </c>
      <c r="P62" s="2">
        <f t="shared" si="3"/>
        <v>95</v>
      </c>
      <c r="R62" s="2">
        <f t="shared" si="4"/>
        <v>1.7</v>
      </c>
      <c r="S62" s="2">
        <f t="shared" si="5"/>
        <v>0</v>
      </c>
      <c r="T62" s="19"/>
      <c r="U62" s="2">
        <f t="shared" si="6"/>
        <v>5.0999999999999996</v>
      </c>
      <c r="V62" s="2">
        <f>-(W62+U62)</f>
        <v>-1.6999999999999997</v>
      </c>
      <c r="W62" s="2">
        <f t="shared" si="8"/>
        <v>-3.4</v>
      </c>
      <c r="AF62" s="48" t="s">
        <v>34</v>
      </c>
      <c r="AG62" s="2">
        <v>105600</v>
      </c>
      <c r="AH62" s="2">
        <v>0.3039</v>
      </c>
      <c r="AI62" s="41"/>
      <c r="AL62" s="49" t="s">
        <v>100</v>
      </c>
      <c r="AM62" s="2">
        <v>8.6880000000000006</v>
      </c>
      <c r="AN62" s="50">
        <f t="shared" si="9"/>
        <v>2.2588800000000004</v>
      </c>
      <c r="AO62" s="51">
        <f>((IF(AA79=AF67,AH67,(IF(AA79=AF66,AH66,IF(AA79=AF65,AH65,IF(AA79=AF64,AH64,IF(AA79=AF63,AH63,IF(AA79=AF62,AH62,IF(AA79=AF61,AH61,IF(AA79=AF60,AH60,AH59))))))))))*4)/AM62</f>
        <v>3.8443830570902393E-2</v>
      </c>
      <c r="AQ62" s="49" t="s">
        <v>100</v>
      </c>
      <c r="AR62" s="2">
        <v>9.7370000000000001</v>
      </c>
      <c r="AS62" s="50">
        <f t="shared" si="10"/>
        <v>2.5316200000000002</v>
      </c>
      <c r="AT62" s="51">
        <f>((IF(AA79=AF67,AH67,(IF(AA79=AF66,AH66,IF(AA79=AF65,AH65,IF(AA79=AF64,AH64,IF(AA79=AF63,AH63,IF(AA79=AF62,AH62,IF(AA79=AF61,AH61,IF(AA79=AF60,AH60,AH59))))))))))*4)/AR62</f>
        <v>3.4302146451679165E-2</v>
      </c>
    </row>
    <row r="63" spans="1:46" ht="15.75" thickBot="1" x14ac:dyDescent="0.3">
      <c r="N63" s="2" t="str">
        <f t="shared" si="3"/>
        <v>L9</v>
      </c>
      <c r="O63" s="2" t="str">
        <f t="shared" si="3"/>
        <v>L8</v>
      </c>
      <c r="P63" s="2">
        <f t="shared" si="3"/>
        <v>40</v>
      </c>
      <c r="R63" s="2">
        <f t="shared" si="4"/>
        <v>0</v>
      </c>
      <c r="S63" s="2">
        <f t="shared" si="5"/>
        <v>-1.7</v>
      </c>
      <c r="T63" s="19"/>
      <c r="U63" s="2">
        <f t="shared" si="6"/>
        <v>3.4</v>
      </c>
      <c r="V63" s="2">
        <f t="shared" ref="V63:V64" si="11">-(W63+U63)</f>
        <v>0</v>
      </c>
      <c r="W63" s="2">
        <f t="shared" si="8"/>
        <v>-3.4</v>
      </c>
      <c r="AF63" s="38" t="s">
        <v>29</v>
      </c>
      <c r="AG63" s="2">
        <v>83690</v>
      </c>
      <c r="AH63" s="2">
        <v>0.26600000000000001</v>
      </c>
      <c r="AI63" s="41"/>
      <c r="AL63" s="53" t="s">
        <v>101</v>
      </c>
      <c r="AM63" s="54">
        <v>11.257999999999999</v>
      </c>
      <c r="AN63" s="55">
        <f>0.26*AM63</f>
        <v>2.9270799999999997</v>
      </c>
      <c r="AO63" s="56">
        <f>((IF(AA79=AF67,AH67,(IF(AA79=AF66,AH66,IF(AA79=AF65,AH65,IF(AA79=AF64,AH64,IF(AA79=AF63,AH63,IF(AA79=AF62,AH62,IF(AA79=AF61,AH61,IF(AA79=AF60,AH60,AH59))))))))))*4)/AM63</f>
        <v>2.9667791792503114E-2</v>
      </c>
      <c r="AQ63" s="53" t="s">
        <v>101</v>
      </c>
      <c r="AR63" s="54">
        <v>12.554</v>
      </c>
      <c r="AS63" s="55">
        <f>0.26*AR63</f>
        <v>3.2640400000000001</v>
      </c>
      <c r="AT63" s="56">
        <f>((IF(AA79=AF67,AH67,(IF(AA79=AF66,AH66,IF(AA79=AF65,AH65,IF(AA79=AF64,AH64,IF(AA79=AF63,AH63,IF(AA79=AF62,AH62,IF(AA79=AF61,AH61,IF(AA79=AF60,AH60,AH59))))))))))*4)/AR63</f>
        <v>2.6605066114385855E-2</v>
      </c>
    </row>
    <row r="64" spans="1:46" ht="15.75" thickBot="1" x14ac:dyDescent="0.3">
      <c r="N64" s="2" t="str">
        <f t="shared" si="3"/>
        <v>L8</v>
      </c>
      <c r="O64" s="2" t="str">
        <f t="shared" si="3"/>
        <v>L7</v>
      </c>
      <c r="P64" s="2">
        <f t="shared" si="3"/>
        <v>125</v>
      </c>
      <c r="R64" s="2">
        <f t="shared" si="4"/>
        <v>1.7</v>
      </c>
      <c r="S64" s="2">
        <f t="shared" si="5"/>
        <v>0</v>
      </c>
      <c r="T64" s="19"/>
      <c r="U64" s="2">
        <f t="shared" si="6"/>
        <v>3.4</v>
      </c>
      <c r="V64" s="2">
        <f t="shared" si="11"/>
        <v>-1.7</v>
      </c>
      <c r="W64" s="2">
        <f t="shared" si="8"/>
        <v>-1.7</v>
      </c>
      <c r="AF64" s="38" t="s">
        <v>30</v>
      </c>
      <c r="AG64" s="2">
        <v>66360</v>
      </c>
      <c r="AH64" s="2">
        <v>0.17499999999999999</v>
      </c>
      <c r="AI64" s="41"/>
    </row>
    <row r="65" spans="14:41" ht="18" thickBot="1" x14ac:dyDescent="0.3">
      <c r="N65" s="2" t="str">
        <f t="shared" si="3"/>
        <v>L7</v>
      </c>
      <c r="O65" s="2" t="str">
        <f t="shared" si="3"/>
        <v>L6</v>
      </c>
      <c r="P65" s="2">
        <f t="shared" si="3"/>
        <v>105</v>
      </c>
      <c r="R65" s="2">
        <f t="shared" si="4"/>
        <v>0</v>
      </c>
      <c r="S65" s="2">
        <f t="shared" si="5"/>
        <v>-1.7</v>
      </c>
      <c r="T65" s="19"/>
      <c r="U65" s="2">
        <f t="shared" si="6"/>
        <v>1.7</v>
      </c>
      <c r="V65" s="2">
        <f>-(W65+U65)</f>
        <v>0</v>
      </c>
      <c r="W65" s="2">
        <f t="shared" si="8"/>
        <v>-1.7</v>
      </c>
      <c r="AF65" s="38" t="s">
        <v>31</v>
      </c>
      <c r="AG65" s="2">
        <v>41740</v>
      </c>
      <c r="AH65" s="2">
        <v>0.1333</v>
      </c>
      <c r="AI65" s="41"/>
      <c r="AL65" s="106" t="s">
        <v>107</v>
      </c>
      <c r="AM65" s="107"/>
      <c r="AN65" s="107"/>
      <c r="AO65" s="108"/>
    </row>
    <row r="66" spans="14:41" x14ac:dyDescent="0.25">
      <c r="N66" s="2" t="str">
        <f t="shared" si="3"/>
        <v>L6</v>
      </c>
      <c r="O66" s="2" t="str">
        <f t="shared" si="3"/>
        <v>L5</v>
      </c>
      <c r="P66" s="2">
        <f t="shared" si="3"/>
        <v>145</v>
      </c>
      <c r="R66" s="2">
        <f t="shared" si="4"/>
        <v>1.7</v>
      </c>
      <c r="S66" s="2">
        <f t="shared" si="5"/>
        <v>0</v>
      </c>
      <c r="T66" s="19"/>
      <c r="U66" s="2">
        <f t="shared" si="6"/>
        <v>1.7</v>
      </c>
      <c r="V66" s="2">
        <f t="shared" ref="V66:V73" si="12">-(W66+U66)</f>
        <v>-1.7</v>
      </c>
      <c r="W66" s="2">
        <f t="shared" si="8"/>
        <v>0</v>
      </c>
      <c r="AF66" s="38" t="s">
        <v>32</v>
      </c>
      <c r="AG66" s="2">
        <v>26240</v>
      </c>
      <c r="AH66" s="2">
        <v>0.1041</v>
      </c>
      <c r="AI66" s="41"/>
      <c r="AL66" s="42"/>
      <c r="AM66" s="43">
        <v>1</v>
      </c>
      <c r="AN66" s="43">
        <v>0.26</v>
      </c>
      <c r="AO66" s="44" t="s">
        <v>111</v>
      </c>
    </row>
    <row r="67" spans="14:41" ht="15.75" thickBot="1" x14ac:dyDescent="0.3">
      <c r="N67" s="2" t="str">
        <f t="shared" si="3"/>
        <v/>
      </c>
      <c r="O67" s="2">
        <f t="shared" si="3"/>
        <v>0</v>
      </c>
      <c r="P67" s="2">
        <f t="shared" si="3"/>
        <v>0</v>
      </c>
      <c r="R67" s="2">
        <f t="shared" si="4"/>
        <v>0</v>
      </c>
      <c r="S67" s="2">
        <f t="shared" si="5"/>
        <v>0</v>
      </c>
      <c r="T67" s="19"/>
      <c r="U67" s="2">
        <f t="shared" si="6"/>
        <v>0</v>
      </c>
      <c r="V67" s="2">
        <f t="shared" si="12"/>
        <v>0</v>
      </c>
      <c r="W67" s="2">
        <f t="shared" si="8"/>
        <v>0</v>
      </c>
      <c r="AF67" s="58" t="s">
        <v>33</v>
      </c>
      <c r="AG67" s="54">
        <v>16510</v>
      </c>
      <c r="AH67" s="54">
        <v>8.3500000000000005E-2</v>
      </c>
      <c r="AI67" s="59"/>
      <c r="AL67" s="49" t="s">
        <v>97</v>
      </c>
      <c r="AM67" s="2">
        <v>3.4079999999999999</v>
      </c>
      <c r="AN67" s="50">
        <f>AM67*0.26</f>
        <v>0.88607999999999998</v>
      </c>
      <c r="AO67" s="51">
        <f>((IF(AA79=AF67,AH67,(IF(AA79=AF66,AH66,IF(AA79=AF65,AH65,IF(AA79=AF64,AH64,IF(AA79=AF63,AH63,IF(AA79=AF62,AH62,IF(AA79=AF61,AH61,IF(AA79=AF60,AH60,AH59))))))))))*4)/AM67</f>
        <v>9.8004694835680764E-2</v>
      </c>
    </row>
    <row r="68" spans="14:41" x14ac:dyDescent="0.25">
      <c r="N68" s="2" t="str">
        <f t="shared" si="3"/>
        <v/>
      </c>
      <c r="O68" s="2">
        <f t="shared" si="3"/>
        <v>0</v>
      </c>
      <c r="P68" s="2">
        <f t="shared" si="3"/>
        <v>0</v>
      </c>
      <c r="R68" s="2">
        <f t="shared" si="4"/>
        <v>0</v>
      </c>
      <c r="S68" s="2">
        <f t="shared" si="5"/>
        <v>0</v>
      </c>
      <c r="T68" s="19"/>
      <c r="U68" s="2">
        <f t="shared" si="6"/>
        <v>0</v>
      </c>
      <c r="V68" s="2">
        <f t="shared" si="12"/>
        <v>0</v>
      </c>
      <c r="W68" s="2">
        <f t="shared" si="8"/>
        <v>0</v>
      </c>
      <c r="AL68" s="49" t="s">
        <v>98</v>
      </c>
      <c r="AM68" s="2">
        <v>4.8659999999999997</v>
      </c>
      <c r="AN68" s="50">
        <f t="shared" ref="AN68:AN71" si="13">AM68*0.26</f>
        <v>1.2651600000000001</v>
      </c>
      <c r="AO68" s="51">
        <f>((IF(AA79=AF67,AH67,(IF(AA79=AF66,AH66,IF(AA79=AF65,AH65,IF(AA79=AF64,AH64,IF(AA79=AF63,AH63,IF(AA79=AF62,AH62,IF(AA79=AF61,AH61,IF(AA79=AF60,AH60,AH59))))))))))*4)/AM68</f>
        <v>6.8639539662967541E-2</v>
      </c>
    </row>
    <row r="69" spans="14:41" x14ac:dyDescent="0.25">
      <c r="N69" s="2" t="str">
        <f t="shared" si="3"/>
        <v/>
      </c>
      <c r="O69" s="2">
        <f t="shared" si="3"/>
        <v>0</v>
      </c>
      <c r="P69" s="2">
        <f t="shared" si="3"/>
        <v>0</v>
      </c>
      <c r="R69" s="2">
        <f t="shared" si="4"/>
        <v>0</v>
      </c>
      <c r="S69" s="2">
        <f t="shared" si="5"/>
        <v>0</v>
      </c>
      <c r="T69" s="19"/>
      <c r="U69" s="2">
        <f t="shared" si="6"/>
        <v>0</v>
      </c>
      <c r="V69" s="2">
        <f t="shared" si="12"/>
        <v>0</v>
      </c>
      <c r="W69" s="2">
        <f t="shared" si="8"/>
        <v>0</v>
      </c>
      <c r="AL69" s="49" t="s">
        <v>99</v>
      </c>
      <c r="AM69" s="2">
        <v>7.4989999999999997</v>
      </c>
      <c r="AN69" s="50">
        <f t="shared" si="13"/>
        <v>1.94974</v>
      </c>
      <c r="AO69" s="51">
        <f>((IF(AA79=AF67,AH67,(IF(AA79=AF66,AH66,IF(AA79=AF65,AH65,IF(AA79=AF64,AH64,IF(AA79=AF63,AH63,IF(AA79=AF62,AH62,IF(AA79=AF61,AH61,IF(AA79=AF60,AH60,AH59))))))))))*4)/AM69</f>
        <v>4.4539271902920397E-2</v>
      </c>
    </row>
    <row r="70" spans="14:41" x14ac:dyDescent="0.25">
      <c r="N70" s="2" t="str">
        <f t="shared" si="3"/>
        <v/>
      </c>
      <c r="O70" s="2">
        <f t="shared" si="3"/>
        <v>0</v>
      </c>
      <c r="P70" s="2">
        <f t="shared" si="3"/>
        <v>0</v>
      </c>
      <c r="R70" s="2">
        <f t="shared" si="4"/>
        <v>0</v>
      </c>
      <c r="S70" s="2">
        <f t="shared" si="5"/>
        <v>0</v>
      </c>
      <c r="T70" s="19"/>
      <c r="U70" s="2">
        <f t="shared" si="6"/>
        <v>0</v>
      </c>
      <c r="V70" s="2">
        <f t="shared" si="12"/>
        <v>0</v>
      </c>
      <c r="W70" s="2">
        <f t="shared" si="8"/>
        <v>0</v>
      </c>
      <c r="AL70" s="49" t="s">
        <v>100</v>
      </c>
      <c r="AM70" s="2">
        <v>10.01</v>
      </c>
      <c r="AN70" s="50">
        <f t="shared" si="13"/>
        <v>2.6026000000000002</v>
      </c>
      <c r="AO70" s="51">
        <f>((IF(AA79=AF67,AH67,(IF(AA79=AF66,AH66,IF(AA79=AF65,AH65,IF(AA79=AF64,AH64,IF(AA79=AF63,AH63,IF(AA79=AF62,AH62,IF(AA79=AF61,AH61,IF(AA79=AF60,AH60,AH59))))))))))*4)/AM70</f>
        <v>3.3366633366633369E-2</v>
      </c>
    </row>
    <row r="71" spans="14:41" ht="15.75" thickBot="1" x14ac:dyDescent="0.3">
      <c r="N71" s="2" t="str">
        <f t="shared" si="3"/>
        <v/>
      </c>
      <c r="O71" s="2">
        <f t="shared" si="3"/>
        <v>0</v>
      </c>
      <c r="P71" s="2">
        <f t="shared" si="3"/>
        <v>0</v>
      </c>
      <c r="R71" s="2">
        <f t="shared" si="4"/>
        <v>0</v>
      </c>
      <c r="S71" s="2">
        <f t="shared" si="5"/>
        <v>0</v>
      </c>
      <c r="T71" s="19"/>
      <c r="U71" s="2">
        <f>U72+R71</f>
        <v>0</v>
      </c>
      <c r="V71" s="2">
        <f t="shared" si="12"/>
        <v>0</v>
      </c>
      <c r="W71" s="2">
        <f>S71+W72</f>
        <v>0</v>
      </c>
      <c r="AL71" s="53" t="s">
        <v>101</v>
      </c>
      <c r="AM71" s="54">
        <v>12.882</v>
      </c>
      <c r="AN71" s="55">
        <f t="shared" si="13"/>
        <v>3.3493200000000001</v>
      </c>
      <c r="AO71" s="56">
        <f>((IF(AA79=AF67,AH67,(IF(AA79=AF66,AH66,IF(AA79=AF65,AH65,IF(AA79=AF64,AH64,IF(AA79=AF63,AH63,IF(AA79=AF62,AH62,IF(AA79=AF61,AH61,IF(AA79=AF60,AH60,AH59))))))))))*4)/AM71</f>
        <v>2.5927650985871763E-2</v>
      </c>
    </row>
    <row r="72" spans="14:41" x14ac:dyDescent="0.25">
      <c r="N72" s="2" t="str">
        <f t="shared" si="3"/>
        <v/>
      </c>
      <c r="O72" s="2">
        <f t="shared" si="3"/>
        <v>0</v>
      </c>
      <c r="P72" s="2">
        <f t="shared" si="3"/>
        <v>0</v>
      </c>
      <c r="R72" s="2">
        <f t="shared" si="4"/>
        <v>0</v>
      </c>
      <c r="S72" s="2">
        <f t="shared" si="5"/>
        <v>0</v>
      </c>
      <c r="T72" s="19"/>
      <c r="U72" s="2">
        <f>U73+R72</f>
        <v>0</v>
      </c>
      <c r="V72" s="2">
        <f t="shared" si="12"/>
        <v>0</v>
      </c>
      <c r="W72" s="2">
        <f>S72+W73</f>
        <v>0</v>
      </c>
    </row>
    <row r="73" spans="14:41" x14ac:dyDescent="0.25">
      <c r="N73" s="2" t="str">
        <f t="shared" si="3"/>
        <v/>
      </c>
      <c r="O73" s="2">
        <f t="shared" si="3"/>
        <v>0</v>
      </c>
      <c r="P73" s="2">
        <f t="shared" si="3"/>
        <v>0</v>
      </c>
      <c r="R73" s="2">
        <f t="shared" si="4"/>
        <v>0</v>
      </c>
      <c r="S73" s="2">
        <f t="shared" si="5"/>
        <v>0</v>
      </c>
      <c r="T73" s="19"/>
      <c r="U73" s="2">
        <f>R73</f>
        <v>0</v>
      </c>
      <c r="V73" s="2">
        <f t="shared" si="12"/>
        <v>0</v>
      </c>
      <c r="W73" s="2">
        <f>S73</f>
        <v>0</v>
      </c>
    </row>
    <row r="74" spans="14:41" ht="15.75" thickBot="1" x14ac:dyDescent="0.3">
      <c r="T74" s="19"/>
    </row>
    <row r="75" spans="14:41" ht="21.75" thickBot="1" x14ac:dyDescent="0.4">
      <c r="O75" s="157" t="s">
        <v>11</v>
      </c>
      <c r="P75" s="158"/>
      <c r="Q75" s="159"/>
      <c r="T75" s="160" t="s">
        <v>22</v>
      </c>
      <c r="U75" s="161"/>
      <c r="V75" s="162"/>
      <c r="X75" s="160" t="s">
        <v>38</v>
      </c>
      <c r="Y75" s="161"/>
      <c r="Z75" s="161"/>
      <c r="AA75" s="162"/>
    </row>
    <row r="77" spans="14:41" ht="19.5" thickBot="1" x14ac:dyDescent="0.35">
      <c r="O77" s="105" t="s">
        <v>12</v>
      </c>
      <c r="P77" s="19"/>
      <c r="Q77" s="105" t="s">
        <v>13</v>
      </c>
      <c r="T77" s="163" t="s">
        <v>23</v>
      </c>
      <c r="U77" s="163"/>
      <c r="V77" s="34">
        <f>IF(O94&gt;Q94,O94,Q94)</f>
        <v>3765.5</v>
      </c>
      <c r="X77" s="183" t="s">
        <v>27</v>
      </c>
      <c r="Y77" s="183"/>
      <c r="Z77" s="183"/>
      <c r="AA77" s="60">
        <f>(($V$79*V77*(1+V85))/(V81*V83))</f>
        <v>8905.4075000000012</v>
      </c>
      <c r="AC77" s="163" t="s">
        <v>40</v>
      </c>
      <c r="AD77" s="163"/>
      <c r="AE77" s="163"/>
      <c r="AF77" s="163"/>
      <c r="AG77" s="2">
        <f>V83*V81</f>
        <v>6</v>
      </c>
    </row>
    <row r="78" spans="14:41" x14ac:dyDescent="0.25">
      <c r="O78" s="2">
        <f>IF(U59=0,0,P59*(U59-V59))</f>
        <v>883.99999999999989</v>
      </c>
      <c r="Q78" s="2">
        <f>IF(W59=0,0,P59*IF(V59&lt;0,(ABS(W59)-(ABS(V59))),(ABS(W59)+(ABS(V59)))))</f>
        <v>221.00000000000003</v>
      </c>
    </row>
    <row r="79" spans="14:41" ht="15.75" x14ac:dyDescent="0.25">
      <c r="O79" s="2">
        <f t="shared" ref="O79:O92" si="14">IF(U60=0,0,P60*(U60-V60))</f>
        <v>612</v>
      </c>
      <c r="Q79" s="2">
        <f t="shared" ref="Q79:Q92" si="15">IF(W60=0,0,P60*IF(V60&lt;0,(ABS(W60)-(ABS(V60))),(ABS(W60)+(ABS(V60)))))</f>
        <v>306</v>
      </c>
      <c r="T79" s="163" t="s">
        <v>24</v>
      </c>
      <c r="U79" s="163"/>
      <c r="V79" s="2">
        <v>12.9</v>
      </c>
      <c r="X79" s="183" t="s">
        <v>28</v>
      </c>
      <c r="Y79" s="183"/>
      <c r="Z79" s="183"/>
      <c r="AA79" s="61" t="str">
        <f>IF(AA77&lt;AG67,AF67,(IF(AA77&lt;AG66,AF66,IF(AA77&lt;AG65,AF65,IF(AA77&lt;AG64,AF64,IF(AA77&lt;AG63,AF63,IF(AA77&lt;AG62,AF62,IF(AA77&lt;AG61,AF61,AF60))))))))</f>
        <v>#8</v>
      </c>
      <c r="AC79" s="163" t="s">
        <v>39</v>
      </c>
      <c r="AD79" s="163"/>
      <c r="AE79" s="163"/>
      <c r="AF79" s="163"/>
      <c r="AG79" s="62">
        <f>(AA77/IF(AA79=AF67,AG67,(IF(AA79=AF66,AG66,IF(AA79=AF65,AG65,IF(AA79=AF64,AG64,IF(AA79=AF63,AG63,IF(AA79=AF62,AG62,IF(AA79=AF61,AG61,IF(AA79=AF60,AG60,AG59))))))))))*AG77</f>
        <v>3.2363685645063605</v>
      </c>
      <c r="AJ79" s="34" t="s">
        <v>96</v>
      </c>
      <c r="AK79" s="63">
        <f>AG79/V83</f>
        <v>2.6969738037553002E-2</v>
      </c>
    </row>
    <row r="80" spans="14:41" x14ac:dyDescent="0.25">
      <c r="O80" s="2">
        <f t="shared" si="14"/>
        <v>178.5</v>
      </c>
      <c r="Q80" s="2">
        <f t="shared" si="15"/>
        <v>178.5</v>
      </c>
    </row>
    <row r="81" spans="14:33" x14ac:dyDescent="0.25">
      <c r="O81" s="2">
        <f t="shared" si="14"/>
        <v>645.99999999999989</v>
      </c>
      <c r="Q81" s="2">
        <f t="shared" si="15"/>
        <v>161.50000000000003</v>
      </c>
      <c r="S81" s="163" t="s">
        <v>25</v>
      </c>
      <c r="T81" s="163"/>
      <c r="U81" s="163"/>
      <c r="V81" s="65">
        <v>0.05</v>
      </c>
      <c r="AA81" s="163" t="s">
        <v>66</v>
      </c>
      <c r="AB81" s="163"/>
      <c r="AC81" s="163"/>
      <c r="AD81" s="163"/>
      <c r="AE81" s="163"/>
      <c r="AF81" s="163"/>
      <c r="AG81" s="63">
        <f>AG79/AG77</f>
        <v>0.53939476075106008</v>
      </c>
    </row>
    <row r="82" spans="14:33" x14ac:dyDescent="0.25">
      <c r="O82" s="2">
        <f t="shared" si="14"/>
        <v>136</v>
      </c>
      <c r="Q82" s="2">
        <f t="shared" si="15"/>
        <v>136</v>
      </c>
    </row>
    <row r="83" spans="14:33" x14ac:dyDescent="0.25">
      <c r="O83" s="2">
        <f t="shared" si="14"/>
        <v>637.5</v>
      </c>
      <c r="Q83" s="2">
        <f t="shared" si="15"/>
        <v>0</v>
      </c>
      <c r="T83" s="163" t="s">
        <v>26</v>
      </c>
      <c r="U83" s="163"/>
      <c r="V83" s="2">
        <f>W10</f>
        <v>120</v>
      </c>
    </row>
    <row r="84" spans="14:33" x14ac:dyDescent="0.25">
      <c r="O84" s="2">
        <f t="shared" si="14"/>
        <v>178.5</v>
      </c>
      <c r="Q84" s="2">
        <f t="shared" si="15"/>
        <v>178.5</v>
      </c>
    </row>
    <row r="85" spans="14:33" x14ac:dyDescent="0.25">
      <c r="O85" s="2">
        <f t="shared" si="14"/>
        <v>493</v>
      </c>
      <c r="Q85" s="2">
        <f t="shared" si="15"/>
        <v>0</v>
      </c>
      <c r="T85" s="163" t="s">
        <v>158</v>
      </c>
      <c r="U85" s="163"/>
      <c r="V85" s="65">
        <v>0.1</v>
      </c>
    </row>
    <row r="86" spans="14:33" x14ac:dyDescent="0.25">
      <c r="O86" s="2">
        <f t="shared" si="14"/>
        <v>0</v>
      </c>
      <c r="Q86" s="2">
        <f t="shared" si="15"/>
        <v>0</v>
      </c>
    </row>
    <row r="87" spans="14:33" x14ac:dyDescent="0.25">
      <c r="O87" s="2">
        <f t="shared" si="14"/>
        <v>0</v>
      </c>
      <c r="Q87" s="2">
        <f t="shared" si="15"/>
        <v>0</v>
      </c>
    </row>
    <row r="88" spans="14:33" x14ac:dyDescent="0.25">
      <c r="O88" s="2">
        <f t="shared" si="14"/>
        <v>0</v>
      </c>
      <c r="Q88" s="2">
        <f t="shared" si="15"/>
        <v>0</v>
      </c>
    </row>
    <row r="89" spans="14:33" x14ac:dyDescent="0.25">
      <c r="O89" s="2">
        <f t="shared" si="14"/>
        <v>0</v>
      </c>
      <c r="Q89" s="2">
        <f t="shared" si="15"/>
        <v>0</v>
      </c>
    </row>
    <row r="90" spans="14:33" x14ac:dyDescent="0.25">
      <c r="O90" s="2">
        <f t="shared" si="14"/>
        <v>0</v>
      </c>
      <c r="Q90" s="2">
        <f>IF(W71=0,0,P71*IF(V71&lt;0,(ABS(W71)-(ABS(V71))),(ABS(W71)+(ABS(V71)))))</f>
        <v>0</v>
      </c>
    </row>
    <row r="91" spans="14:33" x14ac:dyDescent="0.25">
      <c r="O91" s="2">
        <f t="shared" si="14"/>
        <v>0</v>
      </c>
      <c r="Q91" s="2">
        <f t="shared" si="15"/>
        <v>0</v>
      </c>
    </row>
    <row r="92" spans="14:33" x14ac:dyDescent="0.25">
      <c r="O92" s="2">
        <f t="shared" si="14"/>
        <v>0</v>
      </c>
      <c r="Q92" s="2">
        <f t="shared" si="15"/>
        <v>0</v>
      </c>
      <c r="S92" s="66"/>
      <c r="U92" s="66"/>
    </row>
    <row r="93" spans="14:33" x14ac:dyDescent="0.25">
      <c r="O93" s="66" t="s">
        <v>15</v>
      </c>
      <c r="Q93" s="66" t="s">
        <v>14</v>
      </c>
    </row>
    <row r="94" spans="14:33" x14ac:dyDescent="0.25">
      <c r="N94" s="104" t="s">
        <v>21</v>
      </c>
      <c r="O94" s="2">
        <f>SUM(O78:O89)</f>
        <v>3765.5</v>
      </c>
      <c r="P94" s="104" t="s">
        <v>21</v>
      </c>
      <c r="Q94" s="2">
        <f>SUM(Q78:Q89)</f>
        <v>1181.5</v>
      </c>
    </row>
  </sheetData>
  <sheetProtection sheet="1" objects="1" scenarios="1"/>
  <mergeCells count="53">
    <mergeCell ref="B1:M1"/>
    <mergeCell ref="P1:U2"/>
    <mergeCell ref="Y1:AG2"/>
    <mergeCell ref="E2:F2"/>
    <mergeCell ref="B3:C3"/>
    <mergeCell ref="D3:E3"/>
    <mergeCell ref="C30:L31"/>
    <mergeCell ref="B4:C4"/>
    <mergeCell ref="D4:E4"/>
    <mergeCell ref="B6:M7"/>
    <mergeCell ref="U6:Y8"/>
    <mergeCell ref="F9:K9"/>
    <mergeCell ref="U10:V11"/>
    <mergeCell ref="W10:X11"/>
    <mergeCell ref="C11:D11"/>
    <mergeCell ref="G11:K11"/>
    <mergeCell ref="C13:D13"/>
    <mergeCell ref="C15:K15"/>
    <mergeCell ref="S20:AB24"/>
    <mergeCell ref="C21:L25"/>
    <mergeCell ref="B27:M28"/>
    <mergeCell ref="F33:G33"/>
    <mergeCell ref="J33:K33"/>
    <mergeCell ref="F34:G34"/>
    <mergeCell ref="J34:K34"/>
    <mergeCell ref="F35:G35"/>
    <mergeCell ref="J35:K35"/>
    <mergeCell ref="AQ57:AT57"/>
    <mergeCell ref="AL65:AO65"/>
    <mergeCell ref="U35:Z36"/>
    <mergeCell ref="F36:G36"/>
    <mergeCell ref="J36:K36"/>
    <mergeCell ref="F37:G37"/>
    <mergeCell ref="J37:K37"/>
    <mergeCell ref="F38:G38"/>
    <mergeCell ref="J38:K38"/>
    <mergeCell ref="AC77:AF77"/>
    <mergeCell ref="R57:S57"/>
    <mergeCell ref="U57:W57"/>
    <mergeCell ref="AF57:AI57"/>
    <mergeCell ref="AL57:AO57"/>
    <mergeCell ref="O75:Q75"/>
    <mergeCell ref="T75:V75"/>
    <mergeCell ref="X75:AA75"/>
    <mergeCell ref="T77:U77"/>
    <mergeCell ref="X77:Z77"/>
    <mergeCell ref="T85:U85"/>
    <mergeCell ref="T79:U79"/>
    <mergeCell ref="X79:Z79"/>
    <mergeCell ref="AC79:AF79"/>
    <mergeCell ref="S81:U81"/>
    <mergeCell ref="AA81:AF81"/>
    <mergeCell ref="T83:U83"/>
  </mergeCells>
  <dataValidations count="2">
    <dataValidation type="list" allowBlank="1" showInputMessage="1" showErrorMessage="1" sqref="AH83:AH84" xr:uid="{C53442F3-8623-4A15-9522-C6BFCC81CDBF}">
      <formula1>"U26:U27"</formula1>
    </dataValidation>
    <dataValidation type="list" allowBlank="1" showInputMessage="1" showErrorMessage="1" promptTitle="Voltage" prompt="Select the Voltage of the system from dropdown." sqref="W10:X11" xr:uid="{B1C4CA35-0827-46CE-99E5-925B938DD2AB}">
      <formula1>"120,240"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2DCF9-63BD-4F4D-A646-0CF2A22A6E2E}">
  <dimension ref="A1:AT92"/>
  <sheetViews>
    <sheetView tabSelected="1" topLeftCell="L1" zoomScaleNormal="100" workbookViewId="0">
      <selection activeCell="Y7" sqref="Y7"/>
    </sheetView>
  </sheetViews>
  <sheetFormatPr defaultRowHeight="15" x14ac:dyDescent="0.25"/>
  <cols>
    <col min="1" max="1" width="0.85546875" style="2" customWidth="1"/>
    <col min="2" max="2" width="1.5703125" style="2" customWidth="1"/>
    <col min="3" max="3" width="11.42578125" style="2" customWidth="1"/>
    <col min="4" max="4" width="10.5703125" style="2" customWidth="1"/>
    <col min="5" max="5" width="8" style="2" bestFit="1" customWidth="1"/>
    <col min="6" max="6" width="5.42578125" style="2" customWidth="1"/>
    <col min="7" max="8" width="8.5703125" style="2" customWidth="1"/>
    <col min="9" max="10" width="8" style="2" customWidth="1"/>
    <col min="11" max="11" width="6.140625" style="2" customWidth="1"/>
    <col min="12" max="12" width="12.140625" style="2" customWidth="1"/>
    <col min="13" max="13" width="1.5703125" style="2" customWidth="1"/>
    <col min="14" max="14" width="11.42578125" style="2" customWidth="1"/>
    <col min="15" max="15" width="8.42578125" style="2" customWidth="1"/>
    <col min="16" max="16" width="10.7109375" style="2" customWidth="1"/>
    <col min="17" max="17" width="13" style="2" customWidth="1"/>
    <col min="18" max="18" width="9.140625" style="2"/>
    <col min="19" max="19" width="17.7109375" style="2" bestFit="1" customWidth="1"/>
    <col min="20" max="23" width="9.140625" style="2"/>
    <col min="24" max="24" width="11" style="2" customWidth="1"/>
    <col min="25" max="25" width="17.7109375" style="2" bestFit="1" customWidth="1"/>
    <col min="26" max="26" width="9.140625" style="2"/>
    <col min="27" max="27" width="13.5703125" style="2" customWidth="1"/>
    <col min="28" max="28" width="9.140625" style="2"/>
    <col min="29" max="29" width="11" style="2" bestFit="1" customWidth="1"/>
    <col min="30" max="30" width="12.28515625" style="2" customWidth="1"/>
    <col min="31" max="45" width="9.140625" style="2"/>
    <col min="46" max="46" width="8.42578125" style="2" customWidth="1"/>
    <col min="47" max="16384" width="9.140625" style="2"/>
  </cols>
  <sheetData>
    <row r="1" spans="1:29" ht="24" customHeight="1" thickTop="1" thickBot="1" x14ac:dyDescent="0.4">
      <c r="A1" s="1"/>
      <c r="B1" s="110" t="s">
        <v>114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  <c r="AC1" s="3"/>
    </row>
    <row r="2" spans="1:29" ht="17.25" customHeight="1" thickTop="1" x14ac:dyDescent="0.25">
      <c r="A2" s="1"/>
      <c r="B2" s="69"/>
      <c r="C2" s="70" t="s">
        <v>84</v>
      </c>
      <c r="D2" s="71"/>
      <c r="E2" s="109" t="s">
        <v>79</v>
      </c>
      <c r="F2" s="109"/>
      <c r="G2" s="72"/>
      <c r="H2" s="68"/>
      <c r="I2" s="68"/>
      <c r="J2" s="73" t="s">
        <v>87</v>
      </c>
      <c r="K2" s="74">
        <v>1</v>
      </c>
      <c r="L2" s="75" t="s">
        <v>113</v>
      </c>
      <c r="M2" s="76"/>
      <c r="P2" s="208" t="s">
        <v>160</v>
      </c>
      <c r="Q2" s="209"/>
      <c r="R2" s="209"/>
      <c r="S2" s="210"/>
      <c r="T2" s="6"/>
      <c r="V2" s="208" t="s">
        <v>121</v>
      </c>
      <c r="W2" s="209"/>
      <c r="X2" s="209"/>
      <c r="Y2" s="209"/>
      <c r="Z2" s="210"/>
      <c r="AA2" s="6"/>
      <c r="AB2" s="6"/>
      <c r="AC2" s="3"/>
    </row>
    <row r="3" spans="1:29" ht="16.5" customHeight="1" thickBot="1" x14ac:dyDescent="0.3">
      <c r="A3" s="1"/>
      <c r="B3" s="175" t="s">
        <v>85</v>
      </c>
      <c r="C3" s="176"/>
      <c r="D3" s="164" t="s">
        <v>80</v>
      </c>
      <c r="E3" s="164"/>
      <c r="F3" s="67"/>
      <c r="G3" s="67"/>
      <c r="H3" s="70" t="s">
        <v>88</v>
      </c>
      <c r="I3" s="70"/>
      <c r="J3" s="77" t="s">
        <v>86</v>
      </c>
      <c r="K3" s="70" t="s">
        <v>90</v>
      </c>
      <c r="L3" s="78">
        <f ca="1">NOW()</f>
        <v>43549.535538888886</v>
      </c>
      <c r="M3" s="76"/>
      <c r="P3" s="211"/>
      <c r="Q3" s="212"/>
      <c r="R3" s="212"/>
      <c r="S3" s="213"/>
      <c r="T3" s="6"/>
      <c r="V3" s="211"/>
      <c r="W3" s="212"/>
      <c r="X3" s="212"/>
      <c r="Y3" s="212"/>
      <c r="Z3" s="213"/>
      <c r="AA3" s="6"/>
      <c r="AB3" s="6"/>
    </row>
    <row r="4" spans="1:29" ht="16.5" thickBot="1" x14ac:dyDescent="0.3">
      <c r="A4" s="1"/>
      <c r="B4" s="173" t="s">
        <v>95</v>
      </c>
      <c r="C4" s="174"/>
      <c r="D4" s="198" t="s">
        <v>123</v>
      </c>
      <c r="E4" s="198"/>
      <c r="F4" s="198"/>
      <c r="G4" s="67"/>
      <c r="H4" s="70" t="s">
        <v>89</v>
      </c>
      <c r="I4" s="70"/>
      <c r="J4" s="79"/>
      <c r="K4" s="70" t="s">
        <v>90</v>
      </c>
      <c r="L4" s="79"/>
      <c r="M4" s="76"/>
    </row>
    <row r="5" spans="1:29" ht="19.5" thickBot="1" x14ac:dyDescent="0.35">
      <c r="A5" s="1"/>
      <c r="B5" s="69" t="s">
        <v>81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76"/>
      <c r="P5" s="153" t="s">
        <v>62</v>
      </c>
      <c r="Q5" s="154"/>
      <c r="R5" s="136">
        <v>120</v>
      </c>
      <c r="S5" s="137"/>
      <c r="W5" s="7" t="s">
        <v>44</v>
      </c>
      <c r="X5" s="7" t="s">
        <v>45</v>
      </c>
      <c r="Y5" s="8" t="s">
        <v>63</v>
      </c>
    </row>
    <row r="6" spans="1:29" ht="21.75" customHeight="1" thickBot="1" x14ac:dyDescent="0.35">
      <c r="A6" s="1"/>
      <c r="B6" s="119" t="s">
        <v>82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  <c r="P6" s="155"/>
      <c r="Q6" s="156"/>
      <c r="R6" s="138"/>
      <c r="S6" s="139"/>
      <c r="W6" s="80" t="s">
        <v>122</v>
      </c>
      <c r="X6" s="81" t="s">
        <v>2</v>
      </c>
      <c r="Y6" s="82">
        <v>225</v>
      </c>
    </row>
    <row r="7" spans="1:29" ht="15" customHeight="1" thickBot="1" x14ac:dyDescent="0.3">
      <c r="A7" s="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1:29" ht="15" customHeight="1" thickTop="1" thickBot="1" x14ac:dyDescent="0.3">
      <c r="A8" s="1"/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5"/>
    </row>
    <row r="9" spans="1:29" ht="18" x14ac:dyDescent="0.25">
      <c r="A9" s="1"/>
      <c r="B9" s="4"/>
      <c r="D9" s="10" t="s">
        <v>62</v>
      </c>
      <c r="E9" s="11">
        <f>R5</f>
        <v>120</v>
      </c>
      <c r="F9" s="134" t="s">
        <v>91</v>
      </c>
      <c r="G9" s="134"/>
      <c r="H9" s="134"/>
      <c r="I9" s="134"/>
      <c r="J9" s="134"/>
      <c r="K9" s="134"/>
      <c r="L9" s="12">
        <f>V77</f>
        <v>14372.999999999998</v>
      </c>
      <c r="M9" s="5"/>
      <c r="P9" s="153" t="s">
        <v>157</v>
      </c>
      <c r="Q9" s="154"/>
      <c r="R9" s="136">
        <v>100</v>
      </c>
      <c r="S9" s="137"/>
    </row>
    <row r="10" spans="1:29" ht="15.75" customHeight="1" thickBot="1" x14ac:dyDescent="0.3">
      <c r="A10" s="1"/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P10" s="155"/>
      <c r="Q10" s="156"/>
      <c r="R10" s="138"/>
      <c r="S10" s="139"/>
    </row>
    <row r="11" spans="1:29" ht="18" x14ac:dyDescent="0.25">
      <c r="A11" s="1"/>
      <c r="B11" s="4"/>
      <c r="C11" s="134" t="s">
        <v>92</v>
      </c>
      <c r="D11" s="134"/>
      <c r="E11" s="13">
        <f>AG79</f>
        <v>1.5323280991735537</v>
      </c>
      <c r="F11" s="1"/>
      <c r="G11" s="135" t="s">
        <v>94</v>
      </c>
      <c r="H11" s="135"/>
      <c r="I11" s="135"/>
      <c r="J11" s="135"/>
      <c r="K11" s="135"/>
      <c r="L11" s="14" t="str">
        <f>IF(AA83="#2",IF(AA79="#8",AA83,IF(AA79="#6",AA83,IF(AA79="#4",AA83,AA79))),IF(AA79="#8",AA83,AA79))</f>
        <v>2/0</v>
      </c>
      <c r="M11" s="5"/>
    </row>
    <row r="12" spans="1:29" ht="16.5" thickBot="1" x14ac:dyDescent="0.3">
      <c r="A12" s="1"/>
      <c r="B12" s="9"/>
      <c r="D12" s="1"/>
      <c r="E12" s="1"/>
      <c r="F12" s="1"/>
      <c r="G12" s="1"/>
      <c r="H12" s="1"/>
      <c r="I12" s="1"/>
      <c r="J12" s="1"/>
      <c r="K12" s="1"/>
      <c r="L12" s="1"/>
      <c r="M12" s="5"/>
    </row>
    <row r="13" spans="1:29" ht="18" x14ac:dyDescent="0.25">
      <c r="A13" s="1"/>
      <c r="B13" s="4"/>
      <c r="C13" s="134" t="s">
        <v>93</v>
      </c>
      <c r="D13" s="134"/>
      <c r="E13" s="15">
        <f>AK79</f>
        <v>1.2769400826446281E-2</v>
      </c>
      <c r="F13" s="1"/>
      <c r="G13" s="1"/>
      <c r="H13" s="1"/>
      <c r="I13" s="1"/>
      <c r="J13" s="1"/>
      <c r="K13" s="1"/>
      <c r="L13" s="1"/>
      <c r="M13" s="5"/>
      <c r="P13" s="199" t="s">
        <v>161</v>
      </c>
      <c r="Q13" s="200"/>
      <c r="R13" s="200"/>
      <c r="S13" s="200"/>
      <c r="T13" s="200"/>
      <c r="U13" s="200"/>
      <c r="V13" s="200"/>
      <c r="W13" s="200"/>
      <c r="X13" s="200"/>
      <c r="Y13" s="201"/>
    </row>
    <row r="14" spans="1:29" ht="15.75" x14ac:dyDescent="0.25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  <c r="P14" s="202"/>
      <c r="Q14" s="203"/>
      <c r="R14" s="203"/>
      <c r="S14" s="203"/>
      <c r="T14" s="203"/>
      <c r="U14" s="203"/>
      <c r="V14" s="203"/>
      <c r="W14" s="203"/>
      <c r="X14" s="203"/>
      <c r="Y14" s="204"/>
    </row>
    <row r="15" spans="1:29" ht="18" x14ac:dyDescent="0.25">
      <c r="A15" s="1"/>
      <c r="B15" s="4"/>
      <c r="C15" s="135" t="s">
        <v>117</v>
      </c>
      <c r="D15" s="135"/>
      <c r="E15" s="135"/>
      <c r="F15" s="135"/>
      <c r="G15" s="135"/>
      <c r="H15" s="135"/>
      <c r="I15" s="135"/>
      <c r="J15" s="135"/>
      <c r="K15" s="135"/>
      <c r="L15" s="15">
        <f>AG81</f>
        <v>0.83232984127958853</v>
      </c>
      <c r="M15" s="5"/>
      <c r="P15" s="202"/>
      <c r="Q15" s="203"/>
      <c r="R15" s="203"/>
      <c r="S15" s="203"/>
      <c r="T15" s="203"/>
      <c r="U15" s="203"/>
      <c r="V15" s="203"/>
      <c r="W15" s="203"/>
      <c r="X15" s="203"/>
      <c r="Y15" s="204"/>
    </row>
    <row r="16" spans="1:29" ht="15" customHeight="1" x14ac:dyDescent="0.25">
      <c r="A16" s="1"/>
      <c r="B16" s="9"/>
      <c r="C16" s="1"/>
      <c r="D16" s="1"/>
      <c r="E16" s="1"/>
      <c r="F16" s="1"/>
      <c r="G16" s="1"/>
      <c r="H16" s="1"/>
      <c r="I16" s="1"/>
      <c r="J16" s="1"/>
      <c r="K16" s="1"/>
      <c r="L16" s="1"/>
      <c r="M16" s="5"/>
      <c r="P16" s="202"/>
      <c r="Q16" s="203"/>
      <c r="R16" s="203"/>
      <c r="S16" s="203"/>
      <c r="T16" s="203"/>
      <c r="U16" s="203"/>
      <c r="V16" s="203"/>
      <c r="W16" s="203"/>
      <c r="X16" s="203"/>
      <c r="Y16" s="204"/>
    </row>
    <row r="17" spans="1:25" ht="15" customHeight="1" thickBot="1" x14ac:dyDescent="0.3">
      <c r="A17" s="1"/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5"/>
      <c r="P17" s="205"/>
      <c r="Q17" s="206"/>
      <c r="R17" s="206"/>
      <c r="S17" s="206"/>
      <c r="T17" s="206"/>
      <c r="U17" s="206"/>
      <c r="V17" s="206"/>
      <c r="W17" s="206"/>
      <c r="X17" s="206"/>
      <c r="Y17" s="207"/>
    </row>
    <row r="18" spans="1:25" ht="15.75" customHeight="1" x14ac:dyDescent="0.25">
      <c r="A18" s="1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5"/>
    </row>
    <row r="19" spans="1:25" ht="15" customHeight="1" x14ac:dyDescent="0.25">
      <c r="A19" s="1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25" ht="15" customHeight="1" thickBot="1" x14ac:dyDescent="0.3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5"/>
    </row>
    <row r="21" spans="1:25" ht="15" customHeight="1" x14ac:dyDescent="0.25">
      <c r="A21" s="1"/>
      <c r="B21" s="4"/>
      <c r="C21" s="125" t="s">
        <v>116</v>
      </c>
      <c r="D21" s="126"/>
      <c r="E21" s="126"/>
      <c r="F21" s="126"/>
      <c r="G21" s="126"/>
      <c r="H21" s="126"/>
      <c r="I21" s="126"/>
      <c r="J21" s="126"/>
      <c r="K21" s="126"/>
      <c r="L21" s="127"/>
      <c r="M21" s="5"/>
    </row>
    <row r="22" spans="1:25" ht="15" customHeight="1" x14ac:dyDescent="0.25">
      <c r="A22" s="1"/>
      <c r="B22" s="4"/>
      <c r="C22" s="128"/>
      <c r="D22" s="129"/>
      <c r="E22" s="129"/>
      <c r="F22" s="129"/>
      <c r="G22" s="129"/>
      <c r="H22" s="129"/>
      <c r="I22" s="129"/>
      <c r="J22" s="129"/>
      <c r="K22" s="129"/>
      <c r="L22" s="130"/>
      <c r="M22" s="5"/>
    </row>
    <row r="23" spans="1:25" ht="16.5" customHeight="1" x14ac:dyDescent="0.25">
      <c r="A23" s="1"/>
      <c r="B23" s="4"/>
      <c r="C23" s="128"/>
      <c r="D23" s="129"/>
      <c r="E23" s="129"/>
      <c r="F23" s="129"/>
      <c r="G23" s="129"/>
      <c r="H23" s="129"/>
      <c r="I23" s="129"/>
      <c r="J23" s="129"/>
      <c r="K23" s="129"/>
      <c r="L23" s="130"/>
      <c r="M23" s="5"/>
    </row>
    <row r="24" spans="1:25" ht="16.5" customHeight="1" x14ac:dyDescent="0.25">
      <c r="A24" s="1"/>
      <c r="B24" s="4"/>
      <c r="C24" s="128"/>
      <c r="D24" s="129"/>
      <c r="E24" s="129"/>
      <c r="F24" s="129"/>
      <c r="G24" s="129"/>
      <c r="H24" s="129"/>
      <c r="I24" s="129"/>
      <c r="J24" s="129"/>
      <c r="K24" s="129"/>
      <c r="L24" s="130"/>
      <c r="M24" s="5"/>
    </row>
    <row r="25" spans="1:25" ht="16.5" thickBot="1" x14ac:dyDescent="0.3">
      <c r="A25" s="1"/>
      <c r="B25" s="4"/>
      <c r="C25" s="131"/>
      <c r="D25" s="132"/>
      <c r="E25" s="132"/>
      <c r="F25" s="132"/>
      <c r="G25" s="132"/>
      <c r="H25" s="132"/>
      <c r="I25" s="132"/>
      <c r="J25" s="132"/>
      <c r="K25" s="132"/>
      <c r="L25" s="133"/>
      <c r="M25" s="5"/>
    </row>
    <row r="26" spans="1:25" ht="15.75" x14ac:dyDescent="0.25">
      <c r="A26" s="1"/>
      <c r="B26" s="9"/>
      <c r="M26" s="5"/>
    </row>
    <row r="27" spans="1:25" ht="15.75" x14ac:dyDescent="0.25">
      <c r="A27" s="1"/>
      <c r="B27" s="186" t="s">
        <v>108</v>
      </c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</row>
    <row r="28" spans="1:25" ht="21" customHeight="1" thickBot="1" x14ac:dyDescent="0.3">
      <c r="A28" s="1"/>
      <c r="B28" s="189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1"/>
    </row>
    <row r="29" spans="1:25" ht="15" customHeight="1" thickTop="1" thickBot="1" x14ac:dyDescent="0.3">
      <c r="A29" s="1"/>
      <c r="B29" s="4"/>
      <c r="M29" s="5"/>
    </row>
    <row r="30" spans="1:25" ht="15" customHeight="1" x14ac:dyDescent="0.25">
      <c r="A30" s="1"/>
      <c r="B30" s="4"/>
      <c r="C30" s="192" t="s">
        <v>112</v>
      </c>
      <c r="D30" s="193"/>
      <c r="E30" s="193"/>
      <c r="F30" s="193"/>
      <c r="G30" s="193"/>
      <c r="H30" s="193"/>
      <c r="I30" s="193"/>
      <c r="J30" s="193"/>
      <c r="K30" s="193"/>
      <c r="L30" s="194"/>
      <c r="M30" s="5"/>
    </row>
    <row r="31" spans="1:25" ht="16.5" thickBot="1" x14ac:dyDescent="0.3">
      <c r="A31" s="1"/>
      <c r="B31" s="9"/>
      <c r="C31" s="195"/>
      <c r="D31" s="196"/>
      <c r="E31" s="196"/>
      <c r="F31" s="196"/>
      <c r="G31" s="196"/>
      <c r="H31" s="196"/>
      <c r="I31" s="196"/>
      <c r="J31" s="196"/>
      <c r="K31" s="196"/>
      <c r="L31" s="197"/>
      <c r="M31" s="5"/>
    </row>
    <row r="32" spans="1:25" ht="15.75" x14ac:dyDescent="0.25">
      <c r="A32" s="1"/>
      <c r="B32" s="9"/>
      <c r="M32" s="5"/>
    </row>
    <row r="33" spans="1:38" ht="16.5" thickBot="1" x14ac:dyDescent="0.3">
      <c r="A33" s="1"/>
      <c r="B33" s="9"/>
      <c r="C33" s="20" t="s">
        <v>109</v>
      </c>
      <c r="D33" s="21" t="s">
        <v>110</v>
      </c>
      <c r="F33" s="165" t="s">
        <v>119</v>
      </c>
      <c r="G33" s="166"/>
      <c r="H33" s="21" t="s">
        <v>110</v>
      </c>
      <c r="I33" s="22"/>
      <c r="J33" s="165" t="s">
        <v>118</v>
      </c>
      <c r="K33" s="166"/>
      <c r="L33" s="21" t="s">
        <v>110</v>
      </c>
      <c r="M33" s="5"/>
    </row>
    <row r="34" spans="1:38" ht="16.5" thickBot="1" x14ac:dyDescent="0.3">
      <c r="A34" s="1"/>
      <c r="B34" s="9"/>
      <c r="C34" s="23" t="s">
        <v>97</v>
      </c>
      <c r="D34" s="24">
        <f>AO67</f>
        <v>0.76349765258215962</v>
      </c>
      <c r="F34" s="167" t="s">
        <v>97</v>
      </c>
      <c r="G34" s="168"/>
      <c r="H34" s="25">
        <f>AO59</f>
        <v>0.90535838552540004</v>
      </c>
      <c r="I34" s="26"/>
      <c r="J34" s="167" t="s">
        <v>97</v>
      </c>
      <c r="K34" s="168"/>
      <c r="L34" s="24">
        <f>AT59</f>
        <v>0.79064114250987538</v>
      </c>
      <c r="M34" s="5"/>
    </row>
    <row r="35" spans="1:38" ht="15.75" x14ac:dyDescent="0.25">
      <c r="A35" s="1"/>
      <c r="B35" s="9"/>
      <c r="C35" s="27" t="s">
        <v>98</v>
      </c>
      <c r="D35" s="24">
        <f>AO68</f>
        <v>0.53473078503904647</v>
      </c>
      <c r="F35" s="169" t="s">
        <v>98</v>
      </c>
      <c r="G35" s="170"/>
      <c r="H35" s="25">
        <f>AO60</f>
        <v>0.63170672493323621</v>
      </c>
      <c r="I35" s="26"/>
      <c r="J35" s="169" t="s">
        <v>98</v>
      </c>
      <c r="K35" s="170"/>
      <c r="L35" s="24">
        <f t="shared" ref="L35:L38" si="0">AT60</f>
        <v>0.55420660276890299</v>
      </c>
      <c r="M35" s="5"/>
      <c r="U35" s="177" t="s">
        <v>83</v>
      </c>
      <c r="V35" s="178"/>
      <c r="W35" s="178"/>
      <c r="X35" s="178"/>
      <c r="Y35" s="178"/>
      <c r="Z35" s="179"/>
    </row>
    <row r="36" spans="1:38" ht="16.5" thickBot="1" x14ac:dyDescent="0.3">
      <c r="A36" s="1"/>
      <c r="B36" s="9"/>
      <c r="C36" s="27" t="s">
        <v>99</v>
      </c>
      <c r="D36" s="24">
        <f>AO69</f>
        <v>0.34697959727963729</v>
      </c>
      <c r="F36" s="169" t="s">
        <v>99</v>
      </c>
      <c r="G36" s="170"/>
      <c r="H36" s="25">
        <f>AO61</f>
        <v>0.40391182862465069</v>
      </c>
      <c r="I36" s="26"/>
      <c r="J36" s="169" t="s">
        <v>99</v>
      </c>
      <c r="K36" s="170"/>
      <c r="L36" s="24">
        <f t="shared" si="0"/>
        <v>0.35800770500825535</v>
      </c>
      <c r="M36" s="5"/>
      <c r="U36" s="180"/>
      <c r="V36" s="181"/>
      <c r="W36" s="181"/>
      <c r="X36" s="181"/>
      <c r="Y36" s="181"/>
      <c r="Z36" s="182"/>
    </row>
    <row r="37" spans="1:38" ht="15.75" x14ac:dyDescent="0.25">
      <c r="A37" s="1"/>
      <c r="B37" s="4"/>
      <c r="C37" s="27" t="s">
        <v>100</v>
      </c>
      <c r="D37" s="24">
        <f>AO70</f>
        <v>0.25994005994005992</v>
      </c>
      <c r="F37" s="169" t="s">
        <v>100</v>
      </c>
      <c r="G37" s="170"/>
      <c r="H37" s="25">
        <f>AO62</f>
        <v>0.29949355432780844</v>
      </c>
      <c r="I37" s="26"/>
      <c r="J37" s="169" t="s">
        <v>100</v>
      </c>
      <c r="K37" s="170"/>
      <c r="L37" s="24">
        <f t="shared" si="0"/>
        <v>0.2672280990037999</v>
      </c>
      <c r="M37" s="5"/>
    </row>
    <row r="38" spans="1:38" ht="15.75" x14ac:dyDescent="0.25">
      <c r="A38" s="1"/>
      <c r="B38" s="4"/>
      <c r="C38" s="28" t="s">
        <v>101</v>
      </c>
      <c r="D38" s="29">
        <f>AO71</f>
        <v>0.20198726905759976</v>
      </c>
      <c r="F38" s="171" t="s">
        <v>101</v>
      </c>
      <c r="G38" s="172"/>
      <c r="H38" s="30">
        <f>AO63</f>
        <v>0.23112453366494937</v>
      </c>
      <c r="I38" s="26"/>
      <c r="J38" s="171" t="s">
        <v>101</v>
      </c>
      <c r="K38" s="172"/>
      <c r="L38" s="29">
        <f t="shared" si="0"/>
        <v>0.20726461685518557</v>
      </c>
      <c r="M38" s="5"/>
    </row>
    <row r="39" spans="1:38" ht="16.5" thickBot="1" x14ac:dyDescent="0.3">
      <c r="A39" s="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  <c r="AL39" s="2" t="s">
        <v>102</v>
      </c>
    </row>
    <row r="40" spans="1:38" ht="17.25" thickTop="1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W40" s="34"/>
    </row>
    <row r="41" spans="1:38" ht="15.75" hidden="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38" ht="15.75" hidden="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38" ht="15.75" hidden="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38" ht="16.5" hidden="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38" ht="16.5" hidden="1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38" ht="16.5" hidden="1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8" ht="16.5" hidden="1" thickBot="1" x14ac:dyDescent="0.3">
      <c r="A47" s="1"/>
      <c r="J47" s="1"/>
      <c r="K47" s="1"/>
      <c r="L47" s="1"/>
    </row>
    <row r="48" spans="1:38" ht="16.5" hidden="1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46" ht="16.5" hidden="1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46" ht="15.75" hidden="1" thickBot="1" x14ac:dyDescent="0.3">
      <c r="G50" s="19"/>
    </row>
    <row r="51" spans="1:46" ht="15.75" hidden="1" thickBot="1" x14ac:dyDescent="0.3">
      <c r="G51" s="19"/>
    </row>
    <row r="52" spans="1:46" ht="15.75" hidden="1" thickBot="1" x14ac:dyDescent="0.3"/>
    <row r="53" spans="1:46" ht="15.75" hidden="1" thickBot="1" x14ac:dyDescent="0.3"/>
    <row r="54" spans="1:46" ht="15.75" hidden="1" thickBot="1" x14ac:dyDescent="0.3"/>
    <row r="55" spans="1:46" ht="15.75" hidden="1" thickBot="1" x14ac:dyDescent="0.3"/>
    <row r="56" spans="1:46" ht="15.75" hidden="1" thickBot="1" x14ac:dyDescent="0.3">
      <c r="N56" s="2" t="s">
        <v>81</v>
      </c>
    </row>
    <row r="57" spans="1:46" ht="19.5" thickBot="1" x14ac:dyDescent="0.35">
      <c r="U57" s="157" t="s">
        <v>124</v>
      </c>
      <c r="V57" s="158"/>
      <c r="W57" s="159"/>
      <c r="AF57" s="106" t="s">
        <v>103</v>
      </c>
      <c r="AG57" s="107"/>
      <c r="AH57" s="107"/>
      <c r="AI57" s="108"/>
      <c r="AL57" s="106" t="s">
        <v>106</v>
      </c>
      <c r="AM57" s="107"/>
      <c r="AN57" s="107"/>
      <c r="AO57" s="108"/>
      <c r="AQ57" s="106" t="s">
        <v>120</v>
      </c>
      <c r="AR57" s="107"/>
      <c r="AS57" s="107"/>
      <c r="AT57" s="108"/>
    </row>
    <row r="58" spans="1:46" ht="17.25" x14ac:dyDescent="0.25">
      <c r="U58" s="35" t="s">
        <v>4</v>
      </c>
      <c r="V58" s="36" t="s">
        <v>7</v>
      </c>
      <c r="W58" s="37" t="s">
        <v>5</v>
      </c>
      <c r="AF58" s="38"/>
      <c r="AG58" s="39" t="s">
        <v>104</v>
      </c>
      <c r="AH58" s="40" t="s">
        <v>105</v>
      </c>
      <c r="AI58" s="41"/>
      <c r="AL58" s="42"/>
      <c r="AM58" s="43">
        <v>1</v>
      </c>
      <c r="AN58" s="43">
        <v>0.26</v>
      </c>
      <c r="AO58" s="44" t="s">
        <v>111</v>
      </c>
      <c r="AQ58" s="42"/>
      <c r="AR58" s="43">
        <v>1</v>
      </c>
      <c r="AS58" s="43">
        <v>0.26</v>
      </c>
      <c r="AT58" s="44" t="s">
        <v>111</v>
      </c>
    </row>
    <row r="59" spans="1:46" ht="15.75" thickBot="1" x14ac:dyDescent="0.3">
      <c r="U59" s="45">
        <f>'CIRCUIT 5'!U59+'CIRCUIT 4'!U59+'CIRCUIT 3'!U59+'CIRCUIT 2'!U59+'CIRCUIT 1'!U59</f>
        <v>63.879999999999995</v>
      </c>
      <c r="V59" s="46">
        <f>U59+W59</f>
        <v>1.4200000000000017</v>
      </c>
      <c r="W59" s="47">
        <f>'CIRCUIT 5'!W59+'CIRCUIT 4'!W59+'CIRCUIT 3'!W59+'CIRCUIT 2'!W59+'CIRCUIT 1'!W59</f>
        <v>-62.459999999999994</v>
      </c>
      <c r="AF59" s="48" t="s">
        <v>37</v>
      </c>
      <c r="AG59" s="2">
        <v>211600</v>
      </c>
      <c r="AH59" s="2">
        <v>0.47539999999999999</v>
      </c>
      <c r="AI59" s="41"/>
      <c r="AL59" s="49" t="s">
        <v>97</v>
      </c>
      <c r="AM59" s="2">
        <v>2.8740000000000001</v>
      </c>
      <c r="AN59" s="50">
        <f>0.26*AM59</f>
        <v>0.74724000000000002</v>
      </c>
      <c r="AO59" s="51">
        <f>((IF(L11=AF67,AH67,(IF(L11=AF66,AH66,IF(L11=AF65,AH65,IF(L11=AF64,AH64,IF(L11=AF63,AH63,IF(L11=AF62,AH62,IF(L11=AF61,AH61,IF(L11=AF60,AH60,AH59))))))))))*4)/AM59</f>
        <v>0.90535838552540004</v>
      </c>
      <c r="AQ59" s="49" t="s">
        <v>97</v>
      </c>
      <c r="AR59" s="2">
        <v>3.2909999999999999</v>
      </c>
      <c r="AS59" s="50">
        <f>0.26*AR59</f>
        <v>0.85565999999999998</v>
      </c>
      <c r="AT59" s="51">
        <f>((IF(L11=AF67,AH67,(IF(L11=AF66,AH66,IF(L11=AF65,AH65,IF(L11=AF64,AH64,IF(L11=AF63,AH63,IF(L11=AF62,AH62,IF(L11=AF61,AH61,IF(L11=AF60,AH60,AH59))))))))))*4)/AR59</f>
        <v>0.79064114250987538</v>
      </c>
    </row>
    <row r="60" spans="1:46" x14ac:dyDescent="0.25">
      <c r="AF60" s="48" t="s">
        <v>36</v>
      </c>
      <c r="AG60" s="2">
        <v>167800</v>
      </c>
      <c r="AH60" s="2">
        <v>0.40720000000000001</v>
      </c>
      <c r="AI60" s="41"/>
      <c r="AL60" s="49" t="s">
        <v>98</v>
      </c>
      <c r="AM60" s="2">
        <v>4.1189999999999998</v>
      </c>
      <c r="AN60" s="50">
        <f t="shared" ref="AN60:AN62" si="1">0.26*AM60</f>
        <v>1.07094</v>
      </c>
      <c r="AO60" s="51">
        <f>((IF(L11=AF67,AH67,(IF(L11=AF66,AH66,IF(L11=AF65,AH65,IF(L11=AF64,AH64,IF(L11=AF63,AH63,IF(L11=AF62,AH62,IF(L11=AF61,AH61,IF(L11=AF60,AH60,AH59))))))))))*4)/AM60</f>
        <v>0.63170672493323621</v>
      </c>
      <c r="AQ60" s="49" t="s">
        <v>98</v>
      </c>
      <c r="AR60" s="2">
        <v>4.6950000000000003</v>
      </c>
      <c r="AS60" s="50">
        <f t="shared" ref="AS60:AS62" si="2">0.26*AR60</f>
        <v>1.2207000000000001</v>
      </c>
      <c r="AT60" s="51">
        <f>((IF(L11=AF67,AH67,(IF(L11=AF66,AH66,IF(L11=AF65,AH65,IF(L11=AF64,AH64,IF(L11=AF63,AH63,IF(L11=AF62,AH62,IF(L11=AF61,AH61,IF(L11=AF60,AH60,AH59))))))))))*4)/AR60</f>
        <v>0.55420660276890299</v>
      </c>
    </row>
    <row r="61" spans="1:46" ht="15.75" thickBot="1" x14ac:dyDescent="0.3">
      <c r="T61" s="19"/>
      <c r="AF61" s="48" t="s">
        <v>35</v>
      </c>
      <c r="AG61" s="2">
        <v>133100</v>
      </c>
      <c r="AH61" s="2">
        <v>0.65049999999999997</v>
      </c>
      <c r="AI61" s="41"/>
      <c r="AL61" s="49" t="s">
        <v>99</v>
      </c>
      <c r="AM61" s="2">
        <v>6.4420000000000002</v>
      </c>
      <c r="AN61" s="50">
        <f t="shared" si="1"/>
        <v>1.6749200000000002</v>
      </c>
      <c r="AO61" s="51">
        <f>((IF(L11=AF67,AH67,(IF(L11=AF66,AH66,IF(L11=AF65,AH65,IF(L11=AF64,AH64,IF(L11=AF63,AH63,IF(L11=AF62,AH62,IF(L11=AF61,AH61,IF(L11=AF60,AH60,AH59))))))))))*4)/AM61</f>
        <v>0.40391182862465069</v>
      </c>
      <c r="AQ61" s="49" t="s">
        <v>99</v>
      </c>
      <c r="AR61" s="2">
        <v>7.2679999999999998</v>
      </c>
      <c r="AS61" s="50">
        <f t="shared" si="2"/>
        <v>1.88968</v>
      </c>
      <c r="AT61" s="51">
        <f>((IF(L11=AF67,AH67,(IF(L11=AF66,AH66,IF(L11=AF65,AH65,IF(L11=AF64,AH64,IF(L11=AF63,AH63,IF(L11=AF62,AH62,IF(L11=AF61,AH61,IF(L11=AF60,AH60,AH59))))))))))*4)/AR61</f>
        <v>0.35800770500825535</v>
      </c>
    </row>
    <row r="62" spans="1:46" ht="19.5" thickBot="1" x14ac:dyDescent="0.35">
      <c r="T62" s="19"/>
      <c r="U62" s="157" t="s">
        <v>125</v>
      </c>
      <c r="V62" s="159"/>
      <c r="W62" s="52"/>
      <c r="AF62" s="48" t="s">
        <v>34</v>
      </c>
      <c r="AG62" s="2">
        <v>105600</v>
      </c>
      <c r="AH62" s="2">
        <v>0.3039</v>
      </c>
      <c r="AI62" s="41"/>
      <c r="AL62" s="49" t="s">
        <v>100</v>
      </c>
      <c r="AM62" s="2">
        <v>8.6880000000000006</v>
      </c>
      <c r="AN62" s="50">
        <f t="shared" si="1"/>
        <v>2.2588800000000004</v>
      </c>
      <c r="AO62" s="51">
        <f>((IF(L11=AF67,AH67,(IF(L11=AF66,AH66,IF(L11=AF65,AH65,IF(L11=AF64,AH64,IF(L11=AF63,AH63,IF(L11=AF62,AH62,IF(L11=AF61,AH61,IF(L11=AF60,AH60,AH59))))))))))*4)/AM62</f>
        <v>0.29949355432780844</v>
      </c>
      <c r="AQ62" s="49" t="s">
        <v>100</v>
      </c>
      <c r="AR62" s="2">
        <v>9.7370000000000001</v>
      </c>
      <c r="AS62" s="50">
        <f t="shared" si="2"/>
        <v>2.5316200000000002</v>
      </c>
      <c r="AT62" s="51">
        <f>((IF(L11=AF67,AH67,(IF(L11=AF66,AH66,IF(L11=AF65,AH65,IF(L11=AF64,AH64,IF(L11=AF63,AH63,IF(L11=AF62,AH62,IF(L11=AF61,AH61,IF(L11=AF60,AH60,AH59))))))))))*4)/AR62</f>
        <v>0.2672280990037999</v>
      </c>
    </row>
    <row r="63" spans="1:46" ht="15.75" thickBot="1" x14ac:dyDescent="0.3">
      <c r="T63" s="19"/>
      <c r="U63" s="35" t="s">
        <v>4</v>
      </c>
      <c r="V63" s="37" t="s">
        <v>5</v>
      </c>
      <c r="AF63" s="38" t="s">
        <v>29</v>
      </c>
      <c r="AG63" s="2">
        <v>83690</v>
      </c>
      <c r="AH63" s="2">
        <v>0.26600000000000001</v>
      </c>
      <c r="AI63" s="41"/>
      <c r="AL63" s="53" t="s">
        <v>101</v>
      </c>
      <c r="AM63" s="54">
        <v>11.257999999999999</v>
      </c>
      <c r="AN63" s="55">
        <f>0.26*AM63</f>
        <v>2.9270799999999997</v>
      </c>
      <c r="AO63" s="56">
        <f>((IF(L11=AF67,AH67,(IF(L11=AF66,AH66,IF(L11=AF65,AH65,IF(L11=AF64,AH64,IF(L11=AF63,AH63,IF(L11=AF62,AH62,IF(L11=AF61,AH61,IF(L11=AF60,AH60,AH59))))))))))*4)/AM63</f>
        <v>0.23112453366494937</v>
      </c>
      <c r="AQ63" s="53" t="s">
        <v>101</v>
      </c>
      <c r="AR63" s="54">
        <v>12.554</v>
      </c>
      <c r="AS63" s="55">
        <f>0.26*AR63</f>
        <v>3.2640400000000001</v>
      </c>
      <c r="AT63" s="56">
        <f>((IF(L11=AF67,AH67,(IF(L11=AF66,AH66,IF(L11=AF65,AH65,IF(L11=AF64,AH64,IF(L11=AF63,AH63,IF(L11=AF62,AH62,IF(L11=AF61,AH61,IF(L11=AF60,AH60,AH59))))))))))*4)/AR63</f>
        <v>0.20726461685518557</v>
      </c>
    </row>
    <row r="64" spans="1:46" ht="15.75" thickBot="1" x14ac:dyDescent="0.3">
      <c r="T64" s="19"/>
      <c r="U64" s="45">
        <f>IF(U59=0,0,Y6*(U59-V59))</f>
        <v>14053.499999999998</v>
      </c>
      <c r="V64" s="57">
        <f>IF(W59=0,0,Y6*IF(V59&lt;0,(ABS(W59)-(ABS(V59))),(ABS(W59)+(ABS(V59)))))</f>
        <v>14372.999999999998</v>
      </c>
      <c r="AF64" s="38" t="s">
        <v>30</v>
      </c>
      <c r="AG64" s="2">
        <v>66360</v>
      </c>
      <c r="AH64" s="2">
        <v>0.17499999999999999</v>
      </c>
      <c r="AI64" s="41"/>
    </row>
    <row r="65" spans="20:41" ht="18" thickBot="1" x14ac:dyDescent="0.3">
      <c r="T65" s="19"/>
      <c r="AF65" s="38" t="s">
        <v>31</v>
      </c>
      <c r="AG65" s="2">
        <v>41740</v>
      </c>
      <c r="AH65" s="2">
        <v>0.1333</v>
      </c>
      <c r="AI65" s="41"/>
      <c r="AL65" s="106" t="s">
        <v>107</v>
      </c>
      <c r="AM65" s="107"/>
      <c r="AN65" s="107"/>
      <c r="AO65" s="108"/>
    </row>
    <row r="66" spans="20:41" x14ac:dyDescent="0.25">
      <c r="T66" s="19"/>
      <c r="AF66" s="38" t="s">
        <v>32</v>
      </c>
      <c r="AG66" s="2">
        <v>26240</v>
      </c>
      <c r="AH66" s="2">
        <v>0.1041</v>
      </c>
      <c r="AI66" s="41"/>
      <c r="AL66" s="42"/>
      <c r="AM66" s="43">
        <v>1</v>
      </c>
      <c r="AN66" s="43">
        <v>0.26</v>
      </c>
      <c r="AO66" s="44" t="s">
        <v>111</v>
      </c>
    </row>
    <row r="67" spans="20:41" ht="15.75" thickBot="1" x14ac:dyDescent="0.3">
      <c r="T67" s="19"/>
      <c r="AF67" s="58" t="s">
        <v>33</v>
      </c>
      <c r="AG67" s="54">
        <v>16510</v>
      </c>
      <c r="AH67" s="54">
        <v>8.3500000000000005E-2</v>
      </c>
      <c r="AI67" s="59"/>
      <c r="AL67" s="49" t="s">
        <v>97</v>
      </c>
      <c r="AM67" s="2">
        <v>3.4079999999999999</v>
      </c>
      <c r="AN67" s="50">
        <f>AM67*0.26</f>
        <v>0.88607999999999998</v>
      </c>
      <c r="AO67" s="51">
        <f>((IF(L11=AF67,AH67,(IF(L11=AF66,AH66,IF(L11=AF65,AH65,IF(L11=AF64,AH64,IF(L11=AF63,AH63,IF(L11=AF62,AH62,IF(L11=AF61,AH61,IF(L11=AF60,AH60,AH59))))))))))*4)/AM67</f>
        <v>0.76349765258215962</v>
      </c>
    </row>
    <row r="68" spans="20:41" x14ac:dyDescent="0.25">
      <c r="T68" s="19"/>
      <c r="AL68" s="49" t="s">
        <v>98</v>
      </c>
      <c r="AM68" s="2">
        <v>4.8659999999999997</v>
      </c>
      <c r="AN68" s="50">
        <f t="shared" ref="AN68:AN71" si="3">AM68*0.26</f>
        <v>1.2651600000000001</v>
      </c>
      <c r="AO68" s="51">
        <f>((IF(L11=AF67,AH67,(IF(L11=AF66,AH66,IF(L11=AF65,AH65,IF(L11=AF64,AH64,IF(L11=AF63,AH63,IF(L11=AF62,AH62,IF(L11=AF61,AH61,IF(L11=AF60,AH60,AH59))))))))))*4)/AM68</f>
        <v>0.53473078503904647</v>
      </c>
    </row>
    <row r="69" spans="20:41" x14ac:dyDescent="0.25">
      <c r="T69" s="19"/>
      <c r="AL69" s="49" t="s">
        <v>99</v>
      </c>
      <c r="AM69" s="2">
        <v>7.4989999999999997</v>
      </c>
      <c r="AN69" s="50">
        <f t="shared" si="3"/>
        <v>1.94974</v>
      </c>
      <c r="AO69" s="51">
        <f>((IF(L11=AF67,AH67,(IF(L11=AF66,AH66,IF(L11=AF65,AH65,IF(L11=AF64,AH64,IF(L11=AF63,AH63,IF(L11=AF62,AH62,IF(L11=AF61,AH61,IF(L11=AF60,AH60,AH59))))))))))*4)/AM69</f>
        <v>0.34697959727963729</v>
      </c>
    </row>
    <row r="70" spans="20:41" x14ac:dyDescent="0.25">
      <c r="T70" s="19"/>
      <c r="AL70" s="49" t="s">
        <v>100</v>
      </c>
      <c r="AM70" s="2">
        <v>10.01</v>
      </c>
      <c r="AN70" s="50">
        <f t="shared" si="3"/>
        <v>2.6026000000000002</v>
      </c>
      <c r="AO70" s="51">
        <f>((IF(L11=AF67,AH67,(IF(L11=AF66,AH66,IF(L11=AF65,AH65,IF(L11=AF64,AH64,IF(L11=AF63,AH63,IF(L11=AF62,AH62,IF(L11=AF61,AH61,IF(L11=AF60,AH60,AH59))))))))))*4)/AM70</f>
        <v>0.25994005994005992</v>
      </c>
    </row>
    <row r="71" spans="20:41" ht="15.75" thickBot="1" x14ac:dyDescent="0.3">
      <c r="T71" s="19"/>
      <c r="AL71" s="53" t="s">
        <v>101</v>
      </c>
      <c r="AM71" s="54">
        <v>12.882</v>
      </c>
      <c r="AN71" s="55">
        <f t="shared" si="3"/>
        <v>3.3493200000000001</v>
      </c>
      <c r="AO71" s="56">
        <f>((IF(L11=AF67,AH67,(IF(L11=AF66,AH66,IF(L11=AF65,AH65,IF(L11=AF64,AH64,IF(L11=AF63,AH63,IF(L11=AF62,AH62,IF(L11=AF61,AH61,IF(L11=AF60,AH60,AH59))))))))))*4)/AM71</f>
        <v>0.20198726905759976</v>
      </c>
    </row>
    <row r="72" spans="20:41" x14ac:dyDescent="0.25">
      <c r="T72" s="19"/>
    </row>
    <row r="73" spans="20:41" x14ac:dyDescent="0.25">
      <c r="T73" s="19"/>
    </row>
    <row r="74" spans="20:41" ht="15.75" thickBot="1" x14ac:dyDescent="0.3">
      <c r="T74" s="19"/>
    </row>
    <row r="75" spans="20:41" ht="21.75" thickBot="1" x14ac:dyDescent="0.4">
      <c r="T75" s="160" t="s">
        <v>22</v>
      </c>
      <c r="U75" s="161"/>
      <c r="V75" s="162"/>
      <c r="X75" s="160" t="s">
        <v>38</v>
      </c>
      <c r="Y75" s="161"/>
      <c r="Z75" s="161"/>
      <c r="AA75" s="162"/>
    </row>
    <row r="77" spans="20:41" x14ac:dyDescent="0.25">
      <c r="T77" s="163" t="s">
        <v>23</v>
      </c>
      <c r="U77" s="163"/>
      <c r="V77" s="34">
        <f>IF(U64&gt;V64,U64,V64)</f>
        <v>14372.999999999998</v>
      </c>
      <c r="X77" s="183" t="s">
        <v>27</v>
      </c>
      <c r="Y77" s="183"/>
      <c r="Z77" s="183"/>
      <c r="AA77" s="60">
        <f>(($V$79*V77*(1+V85))/(V81*V83))</f>
        <v>110783.10187431323</v>
      </c>
      <c r="AC77" s="163" t="s">
        <v>40</v>
      </c>
      <c r="AD77" s="163"/>
      <c r="AE77" s="163"/>
      <c r="AF77" s="163"/>
      <c r="AG77" s="2">
        <f>V83*V81</f>
        <v>1.8410106464737797</v>
      </c>
    </row>
    <row r="79" spans="20:41" ht="15.75" x14ac:dyDescent="0.25">
      <c r="T79" s="163" t="s">
        <v>24</v>
      </c>
      <c r="U79" s="163"/>
      <c r="V79" s="2">
        <v>12.9</v>
      </c>
      <c r="X79" s="183" t="s">
        <v>28</v>
      </c>
      <c r="Y79" s="183"/>
      <c r="Z79" s="183"/>
      <c r="AA79" s="61" t="str">
        <f>IF(AA77&lt;AG67,AF67,(IF(AA77&lt;AG66,AF66,IF(AA77&lt;AG65,AF65,IF(AA77&lt;AG64,AF64,IF(AA77&lt;AG63,AF63,IF(AA77&lt;AG62,AF62,IF(AA77&lt;AG61,AF61,AF60))))))))</f>
        <v>2/0</v>
      </c>
      <c r="AC79" s="163" t="s">
        <v>39</v>
      </c>
      <c r="AD79" s="163"/>
      <c r="AE79" s="163"/>
      <c r="AF79" s="163"/>
      <c r="AG79" s="62">
        <f>(AA77/IF(L11=AF67,AG67,(IF(L11=AF66,AG66,IF(L11=AF65,AG65,IF(L11=AF64,AG64,IF(L11=AF63,AG63,IF(L11=AF62,AG62,IF(L11=AF61,AG61,IF(L11=AF60,AG60,AG59))))))))))*AG77</f>
        <v>1.5323280991735537</v>
      </c>
      <c r="AJ79" s="34" t="s">
        <v>96</v>
      </c>
      <c r="AK79" s="63">
        <f>AG79/V83</f>
        <v>1.2769400826446281E-2</v>
      </c>
    </row>
    <row r="81" spans="19:33" x14ac:dyDescent="0.25">
      <c r="S81" s="163" t="s">
        <v>25</v>
      </c>
      <c r="T81" s="163"/>
      <c r="U81" s="163"/>
      <c r="V81" s="64">
        <f>0.05-MAX('CIRCUIT 5'!E13,'CIRCUIT 4'!E13,'CIRCUIT 3'!E13,'CIRCUIT 2'!E13,'CIRCUIT 1'!E13)</f>
        <v>1.5341755387281497E-2</v>
      </c>
      <c r="AA81" s="163" t="s">
        <v>66</v>
      </c>
      <c r="AB81" s="163"/>
      <c r="AC81" s="163"/>
      <c r="AD81" s="163"/>
      <c r="AE81" s="163"/>
      <c r="AF81" s="163"/>
      <c r="AG81" s="63">
        <f>AG79/AG77</f>
        <v>0.83232984127958853</v>
      </c>
    </row>
    <row r="83" spans="19:33" ht="15.75" x14ac:dyDescent="0.25">
      <c r="T83" s="163" t="s">
        <v>26</v>
      </c>
      <c r="U83" s="163"/>
      <c r="V83" s="2">
        <f>R5</f>
        <v>120</v>
      </c>
      <c r="X83" s="183" t="s">
        <v>159</v>
      </c>
      <c r="Y83" s="183"/>
      <c r="Z83" s="183"/>
      <c r="AA83" s="61" t="str">
        <f>IF(R9=60,AF66,AF64)</f>
        <v>#2</v>
      </c>
    </row>
    <row r="85" spans="19:33" x14ac:dyDescent="0.25">
      <c r="T85" s="163" t="s">
        <v>158</v>
      </c>
      <c r="U85" s="163"/>
      <c r="V85" s="65">
        <v>0.1</v>
      </c>
    </row>
    <row r="92" spans="19:33" x14ac:dyDescent="0.25">
      <c r="S92" s="66"/>
      <c r="U92" s="66"/>
    </row>
  </sheetData>
  <sheetProtection sheet="1" objects="1" scenarios="1"/>
  <mergeCells count="54">
    <mergeCell ref="B1:M1"/>
    <mergeCell ref="E2:F2"/>
    <mergeCell ref="B3:C3"/>
    <mergeCell ref="D3:E3"/>
    <mergeCell ref="P13:Y17"/>
    <mergeCell ref="P5:Q6"/>
    <mergeCell ref="R5:S6"/>
    <mergeCell ref="P9:Q10"/>
    <mergeCell ref="R9:S10"/>
    <mergeCell ref="P2:S3"/>
    <mergeCell ref="V2:Z3"/>
    <mergeCell ref="B4:C4"/>
    <mergeCell ref="B6:M7"/>
    <mergeCell ref="F9:K9"/>
    <mergeCell ref="C11:D11"/>
    <mergeCell ref="G11:K11"/>
    <mergeCell ref="J35:K35"/>
    <mergeCell ref="C13:D13"/>
    <mergeCell ref="C15:K15"/>
    <mergeCell ref="C21:L25"/>
    <mergeCell ref="B27:M28"/>
    <mergeCell ref="C30:L31"/>
    <mergeCell ref="AF57:AI57"/>
    <mergeCell ref="AL57:AO57"/>
    <mergeCell ref="AQ57:AT57"/>
    <mergeCell ref="AL65:AO65"/>
    <mergeCell ref="U35:Z36"/>
    <mergeCell ref="U62:V62"/>
    <mergeCell ref="AC79:AF79"/>
    <mergeCell ref="S81:U81"/>
    <mergeCell ref="AA81:AF81"/>
    <mergeCell ref="T83:U83"/>
    <mergeCell ref="T75:V75"/>
    <mergeCell ref="X75:AA75"/>
    <mergeCell ref="T77:U77"/>
    <mergeCell ref="X77:Z77"/>
    <mergeCell ref="AC77:AF77"/>
    <mergeCell ref="X83:Z83"/>
    <mergeCell ref="T85:U85"/>
    <mergeCell ref="D4:F4"/>
    <mergeCell ref="T79:U79"/>
    <mergeCell ref="X79:Z79"/>
    <mergeCell ref="U57:W57"/>
    <mergeCell ref="F36:G36"/>
    <mergeCell ref="J36:K36"/>
    <mergeCell ref="F37:G37"/>
    <mergeCell ref="J37:K37"/>
    <mergeCell ref="F38:G38"/>
    <mergeCell ref="J38:K38"/>
    <mergeCell ref="F33:G33"/>
    <mergeCell ref="J33:K33"/>
    <mergeCell ref="F34:G34"/>
    <mergeCell ref="J34:K34"/>
    <mergeCell ref="F35:G35"/>
  </mergeCells>
  <dataValidations count="3">
    <dataValidation type="list" allowBlank="1" showInputMessage="1" showErrorMessage="1" sqref="AH83:AH84" xr:uid="{DB917FD2-B718-45FA-8E00-8700E9D0D5CB}">
      <formula1>"U26:U27"</formula1>
    </dataValidation>
    <dataValidation type="list" allowBlank="1" showInputMessage="1" showErrorMessage="1" promptTitle="Voltage" prompt="Select the Voltage of the system from dropdown." sqref="R5:S6" xr:uid="{3DFBE727-5CED-4FA7-9C1E-AD638024645E}">
      <formula1>"120,240"</formula1>
    </dataValidation>
    <dataValidation type="list" allowBlank="1" showInputMessage="1" showErrorMessage="1" promptTitle="Cabinet Amps" prompt="Select the size of the Cabinet, in Amps" sqref="R9:S10" xr:uid="{DB1B5D91-710F-4C2F-9F14-EF769D25DB50}">
      <formula1>"60, 100"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scellaneous Project Docs" ma:contentTypeID="0x01010051B87936FF6D2842AE8C0A837C76E2A900E188BDDB1B6E3845B3E829E8C10B7B9C" ma:contentTypeVersion="19" ma:contentTypeDescription="" ma:contentTypeScope="" ma:versionID="74494d8904c15964016b50a528398aa1">
  <xsd:schema xmlns:xsd="http://www.w3.org/2001/XMLSchema" xmlns:xs="http://www.w3.org/2001/XMLSchema" xmlns:p="http://schemas.microsoft.com/office/2006/metadata/properties" xmlns:ns2="26455ee4-2720-4c66-86c1-26802ee921f1" xmlns:ns3="b1330145-64f1-4307-b327-62333d3fa461" targetNamespace="http://schemas.microsoft.com/office/2006/metadata/properties" ma:root="true" ma:fieldsID="5e8019e0006dcdea470fa4030fcbafc3" ns2:_="" ns3:_="">
    <xsd:import namespace="26455ee4-2720-4c66-86c1-26802ee921f1"/>
    <xsd:import namespace="b1330145-64f1-4307-b327-62333d3fa461"/>
    <xsd:element name="properties">
      <xsd:complexType>
        <xsd:sequence>
          <xsd:element name="documentManagement">
            <xsd:complexType>
              <xsd:all>
                <xsd:element ref="ns2:Discipline" minOccurs="0"/>
                <xsd:element ref="ns2:ProjectNumber" minOccurs="0"/>
                <xsd:element ref="ns3:Phas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55ee4-2720-4c66-86c1-26802ee921f1" elementFormDefault="qualified">
    <xsd:import namespace="http://schemas.microsoft.com/office/2006/documentManagement/types"/>
    <xsd:import namespace="http://schemas.microsoft.com/office/infopath/2007/PartnerControls"/>
    <xsd:element name="Discipline" ma:index="8" nillable="true" ma:displayName="Discipline" ma:format="Dropdown" ma:internalName="Discipline" ma:readOnly="false">
      <xsd:simpleType>
        <xsd:restriction base="dms:Choice">
          <xsd:enumeration value="Administration"/>
          <xsd:enumeration value="Architecture"/>
          <xsd:enumeration value="Aviation"/>
          <xsd:enumeration value="Civil"/>
          <xsd:enumeration value="Construction Management"/>
          <xsd:enumeration value="Corporate Center"/>
          <xsd:enumeration value="Design"/>
          <xsd:enumeration value="Electrical"/>
          <xsd:enumeration value="Environmental &amp; Facilities"/>
          <xsd:enumeration value="Facilities-Admin"/>
          <xsd:enumeration value="Facilities-CM"/>
          <xsd:enumeration value="Fire Protection"/>
          <xsd:enumeration value="Geotechnical"/>
          <xsd:enumeration value="GIS"/>
          <xsd:enumeration value="Highways"/>
          <xsd:enumeration value="HVAC"/>
          <xsd:enumeration value="Information Systems"/>
          <xsd:enumeration value="Land Development"/>
          <xsd:enumeration value="Marketing"/>
          <xsd:enumeration value="Mechanical"/>
          <xsd:enumeration value="Natural &amp; Cultural Resources"/>
          <xsd:enumeration value="Planning"/>
          <xsd:enumeration value="Plumbing"/>
          <xsd:enumeration value="Right of Way (ROW)"/>
          <xsd:enumeration value="Special Projects"/>
          <xsd:enumeration value="Structures"/>
          <xsd:enumeration value="SUE"/>
          <xsd:enumeration value="Surveys"/>
          <xsd:enumeration value="Traffic"/>
          <xsd:enumeration value="Transportation"/>
          <xsd:enumeration value="Water Resources"/>
        </xsd:restriction>
      </xsd:simpleType>
    </xsd:element>
    <xsd:element name="ProjectNumber" ma:index="9" nillable="true" ma:displayName="Project Number" ma:default="15-0151-000" ma:description="Enter project number in the XX-XXXX-XXX format.  Must enter dashes." ma:internalName="ProjectNumb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30145-64f1-4307-b327-62333d3fa461" elementFormDefault="qualified">
    <xsd:import namespace="http://schemas.microsoft.com/office/2006/documentManagement/types"/>
    <xsd:import namespace="http://schemas.microsoft.com/office/infopath/2007/PartnerControls"/>
    <xsd:element name="Phase" ma:index="10" nillable="true" ma:displayName="Phase" ma:list="{cfb0a1ac-a0ba-4953-8b16-6b6f66ad1b8b}" ma:internalName="Phase" ma:readOnly="false" ma:showField="Title">
      <xsd:simpleType>
        <xsd:restriction base="dms:Lookup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b1330145-64f1-4307-b327-62333d3fa461" xsi:nil="true"/>
    <Discipline xmlns="26455ee4-2720-4c66-86c1-26802ee921f1" xsi:nil="true"/>
    <ProjectNumber xmlns="26455ee4-2720-4c66-86c1-26802ee921f1">15-0151-000</ProjectNumber>
  </documentManagement>
</p:properties>
</file>

<file path=customXml/itemProps1.xml><?xml version="1.0" encoding="utf-8"?>
<ds:datastoreItem xmlns:ds="http://schemas.openxmlformats.org/officeDocument/2006/customXml" ds:itemID="{D37DBBAF-E575-466B-8DC1-7365BB813CD4}"/>
</file>

<file path=customXml/itemProps2.xml><?xml version="1.0" encoding="utf-8"?>
<ds:datastoreItem xmlns:ds="http://schemas.openxmlformats.org/officeDocument/2006/customXml" ds:itemID="{628CF6C6-05C9-4B9E-AC8E-9C4FE131F12B}"/>
</file>

<file path=customXml/itemProps3.xml><?xml version="1.0" encoding="utf-8"?>
<ds:datastoreItem xmlns:ds="http://schemas.openxmlformats.org/officeDocument/2006/customXml" ds:itemID="{D0D30E1E-E844-4168-8081-C26042A20761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be9dd0e-d1b7-46ee-a0dc-075dc8f4b0a9"/>
    <ds:schemaRef ds:uri="http://www.w3.org/XML/1998/namespace"/>
    <ds:schemaRef ds:uri="4dcbb592-ad85-4ae1-834a-f6142abaf4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CIRCUIT 1</vt:lpstr>
      <vt:lpstr>CIRCUIT 2</vt:lpstr>
      <vt:lpstr>CIRCUIT 3</vt:lpstr>
      <vt:lpstr>CIRCUIT 4</vt:lpstr>
      <vt:lpstr>CIRCUIT 5</vt:lpstr>
      <vt:lpstr>UTILITY-CABINET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Pinsky, Eric</dc:creator>
  <cp:lastModifiedBy>Blake, Kristen</cp:lastModifiedBy>
  <cp:lastPrinted>2018-05-10T18:26:30Z</cp:lastPrinted>
  <dcterms:created xsi:type="dcterms:W3CDTF">2018-05-04T18:02:31Z</dcterms:created>
  <dcterms:modified xsi:type="dcterms:W3CDTF">2019-03-25T16:53:49Z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0x01010051B87936FF6D2842AE8C0A837C76E2A900E188BDDB1B6E3845B3E829E8C10B7B9C</vt:lpwstr>
  </property>
</Properties>
</file>